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00" tabRatio="572" activeTab="0"/>
  </bookViews>
  <sheets>
    <sheet name="年度表二" sheetId="1" r:id="rId1"/>
    <sheet name="合计万元" sheetId="2" state="hidden" r:id="rId2"/>
    <sheet name="平均万元" sheetId="3" state="hidden" r:id="rId3"/>
  </sheets>
  <definedNames/>
  <calcPr fullCalcOnLoad="1"/>
</workbook>
</file>

<file path=xl/sharedStrings.xml><?xml version="1.0" encoding="utf-8"?>
<sst xmlns="http://schemas.openxmlformats.org/spreadsheetml/2006/main" count="386" uniqueCount="92">
  <si>
    <t>宜阳县三所公办普通高中教育培养成本监审表</t>
  </si>
  <si>
    <t>2020年</t>
  </si>
  <si>
    <t>2021年</t>
  </si>
  <si>
    <t>2022年</t>
  </si>
  <si>
    <t>2020-2022年综合年度平均值</t>
  </si>
  <si>
    <t>项       目</t>
  </si>
  <si>
    <t>三所学校平均数</t>
  </si>
  <si>
    <t>一、资产折旧</t>
  </si>
  <si>
    <t>（一）固定资产折旧</t>
  </si>
  <si>
    <t>1.房屋建筑物</t>
  </si>
  <si>
    <t>2.通用设备</t>
  </si>
  <si>
    <t>3.专用设备</t>
  </si>
  <si>
    <t>4.家具用具</t>
  </si>
  <si>
    <t>5.图书</t>
  </si>
  <si>
    <t>6.文物和陈列品</t>
  </si>
  <si>
    <t>（二）已投入使用未办理竣工决算在建工程年折旧额</t>
  </si>
  <si>
    <t>（三）大型修缮费年摊销额</t>
  </si>
  <si>
    <t>（四）无形资产年摊销额核定数</t>
  </si>
  <si>
    <t>二、运行费</t>
  </si>
  <si>
    <t>（一）人员费用</t>
  </si>
  <si>
    <t>1.在编在职教职工工资</t>
  </si>
  <si>
    <t>2.社会保险费</t>
  </si>
  <si>
    <t>3.工会经费</t>
  </si>
  <si>
    <t>4.职工福利费</t>
  </si>
  <si>
    <t>5.职工教育经费</t>
  </si>
  <si>
    <t>6.住房公积金</t>
  </si>
  <si>
    <t>（二）公用支出</t>
  </si>
  <si>
    <t>1.办公费</t>
  </si>
  <si>
    <t>2.印刷费</t>
  </si>
  <si>
    <t>3.咨询费</t>
  </si>
  <si>
    <t>4.手续费</t>
  </si>
  <si>
    <t>5.水费</t>
  </si>
  <si>
    <t>6.电费</t>
  </si>
  <si>
    <t>7.邮电费</t>
  </si>
  <si>
    <t>8.取暖费</t>
  </si>
  <si>
    <t>9.物业管理费</t>
  </si>
  <si>
    <t>10.差旅费</t>
  </si>
  <si>
    <t>11.因公出国（境）费</t>
  </si>
  <si>
    <t>12.维修费</t>
  </si>
  <si>
    <t>13.租赁费</t>
  </si>
  <si>
    <t>14.会议费</t>
  </si>
  <si>
    <t>15.培训费</t>
  </si>
  <si>
    <t>16.公务接待费</t>
  </si>
  <si>
    <t>17.专用材料费</t>
  </si>
  <si>
    <t>18.被装购置费</t>
  </si>
  <si>
    <t>19.专用燃料费</t>
  </si>
  <si>
    <t>20.劳务费</t>
  </si>
  <si>
    <t>21.委托业务费</t>
  </si>
  <si>
    <t>22.公务用车运行维护费</t>
  </si>
  <si>
    <t>24.其他交通费用</t>
  </si>
  <si>
    <t>25.税金及附加费</t>
  </si>
  <si>
    <t>26.财务费用</t>
  </si>
  <si>
    <t>27.其他商品和服务支出</t>
  </si>
  <si>
    <t>（三）对个人和家庭的补助支出</t>
  </si>
  <si>
    <t>1.离退休费</t>
  </si>
  <si>
    <t>2.助奖学金</t>
  </si>
  <si>
    <t>3.其他支出</t>
  </si>
  <si>
    <t>三、住宿费、国际版等冲减成本额</t>
  </si>
  <si>
    <t>四.普通高中教育培养总成本</t>
  </si>
  <si>
    <t>五.普通高中生均教育培养成本</t>
  </si>
  <si>
    <t>学生人数</t>
  </si>
  <si>
    <t>在职教职工人数（核定数）</t>
  </si>
  <si>
    <t>河南科技大学附属高级中学</t>
  </si>
  <si>
    <t>洛阳理工学院附属高级中学</t>
  </si>
  <si>
    <t>省级示范高中小计</t>
  </si>
  <si>
    <t>洛阳市第四高级中学</t>
  </si>
  <si>
    <t>洛阳市第九高级中学</t>
  </si>
  <si>
    <t>洛阳市第五高级中学</t>
  </si>
  <si>
    <t>洛阳市第十一高级中学</t>
  </si>
  <si>
    <t>市级示范性高中小计</t>
  </si>
  <si>
    <t>洛阳师范学院附属高级中学</t>
  </si>
  <si>
    <t>洛阳市第七高级中学</t>
  </si>
  <si>
    <t>其他普通高中小计</t>
  </si>
  <si>
    <t>8所学校合计</t>
  </si>
  <si>
    <t>2019年</t>
  </si>
  <si>
    <t>上报数</t>
  </si>
  <si>
    <t>核增核减数</t>
  </si>
  <si>
    <t>核定数</t>
  </si>
  <si>
    <t>省级市范性高中（2所）</t>
  </si>
  <si>
    <t>市级市范性高中（4所）</t>
  </si>
  <si>
    <t>其他完中（2所）</t>
  </si>
  <si>
    <t>8所合计及平均</t>
  </si>
  <si>
    <t>（2所）小计</t>
  </si>
  <si>
    <r>
      <rPr>
        <sz val="11"/>
        <color indexed="8"/>
        <rFont val="宋体"/>
        <family val="0"/>
      </rPr>
      <t>（</t>
    </r>
    <r>
      <rPr>
        <sz val="11"/>
        <color indexed="8"/>
        <rFont val="宋体"/>
        <family val="0"/>
      </rPr>
      <t>2所）</t>
    </r>
    <r>
      <rPr>
        <sz val="11"/>
        <color indexed="8"/>
        <rFont val="宋体"/>
        <family val="0"/>
      </rPr>
      <t>平均</t>
    </r>
  </si>
  <si>
    <t>（4所）小计</t>
  </si>
  <si>
    <t>（4所）平均</t>
  </si>
  <si>
    <t>（2年）平均</t>
  </si>
  <si>
    <t>合计</t>
  </si>
  <si>
    <t>平均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</si>
  <si>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019年</t>
    </r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</si>
  <si>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020年</t>
    </r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</si>
  <si>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021年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</si>
</sst>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.&quot;0,&quot;万&quot;"/>
    <numFmt numFmtId="177" formatCode="0.00_ "/>
  </numFmts>
  <fonts count="3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0"/>
      <name val="楷体_GB2312"/>
      <family val="3"/>
    </font>
    <font>
      <b/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6"/>
      <name val="宋体"/>
      <family val="0"/>
    </font>
    <font>
      <sz val="16"/>
      <color indexed="10"/>
      <name val="宋体"/>
      <family val="0"/>
    </font>
    <font>
      <sz val="9"/>
      <name val="楷体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color rgb="FFFF0000"/>
      <name val="宋体"/>
      <family val="0"/>
    </font>
    <font>
      <sz val="16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4" applyNumberFormat="0" applyAlignment="0" applyProtection="0"/>
    <xf numFmtId="0" fontId="20" fillId="4" borderId="5" applyNumberFormat="0" applyAlignment="0" applyProtection="0"/>
    <xf numFmtId="0" fontId="21" fillId="4" borderId="4" applyNumberFormat="0" applyAlignment="0" applyProtection="0"/>
    <xf numFmtId="0" fontId="22" fillId="5" borderId="6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8" fillId="17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</cellStyleXfs>
  <cellXfs count="8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0" fillId="0" borderId="0" xfId="0" applyNumberFormat="1" applyAlignment="1" applyProtection="1">
      <alignment vertical="center"/>
      <protection/>
    </xf>
    <xf numFmtId="176" fontId="2" fillId="6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176" fontId="3" fillId="4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ill="1" applyBorder="1" applyAlignment="1" applyProtection="1">
      <alignment horizontal="center" vertical="center"/>
      <protection/>
    </xf>
    <xf numFmtId="176" fontId="0" fillId="0" borderId="9" xfId="0" applyNumberFormat="1" applyBorder="1" applyAlignment="1">
      <alignment horizontal="center" vertical="center"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16" borderId="9" xfId="0" applyNumberFormat="1" applyFont="1" applyFill="1" applyBorder="1" applyAlignment="1" applyProtection="1">
      <alignment horizontal="center" vertical="center" wrapText="1"/>
      <protection/>
    </xf>
    <xf numFmtId="176" fontId="3" fillId="8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16" borderId="9" xfId="0" applyNumberFormat="1" applyFill="1" applyBorder="1" applyAlignment="1">
      <alignment horizontal="center" vertical="center"/>
    </xf>
    <xf numFmtId="176" fontId="0" fillId="4" borderId="0" xfId="0" applyNumberFormat="1" applyFill="1" applyAlignment="1" applyProtection="1">
      <alignment vertical="center"/>
      <protection/>
    </xf>
    <xf numFmtId="176" fontId="0" fillId="16" borderId="0" xfId="0" applyNumberFormat="1" applyFill="1" applyAlignment="1" applyProtection="1">
      <alignment vertical="center"/>
      <protection/>
    </xf>
    <xf numFmtId="176" fontId="0" fillId="4" borderId="0" xfId="0" applyNumberFormat="1" applyFill="1" applyAlignment="1" applyProtection="1">
      <alignment vertical="center"/>
      <protection locked="0"/>
    </xf>
    <xf numFmtId="176" fontId="0" fillId="8" borderId="0" xfId="0" applyNumberFormat="1" applyFill="1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176" fontId="0" fillId="0" borderId="0" xfId="0" applyNumberFormat="1" applyFill="1" applyAlignment="1" applyProtection="1">
      <alignment horizontal="center" vertical="center"/>
      <protection locked="0"/>
    </xf>
    <xf numFmtId="176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9" xfId="0" applyNumberFormat="1" applyFont="1" applyFill="1" applyBorder="1" applyAlignment="1" applyProtection="1">
      <alignment horizontal="center" vertical="center"/>
      <protection locked="0"/>
    </xf>
    <xf numFmtId="176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9" xfId="0" applyNumberFormat="1" applyFont="1" applyFill="1" applyBorder="1" applyAlignment="1" applyProtection="1">
      <alignment horizontal="center" vertical="center"/>
      <protection locked="0"/>
    </xf>
    <xf numFmtId="176" fontId="3" fillId="4" borderId="10" xfId="0" applyNumberFormat="1" applyFont="1" applyFill="1" applyBorder="1" applyAlignment="1" applyProtection="1">
      <alignment horizontal="center" vertical="center" wrapText="1"/>
      <protection/>
    </xf>
    <xf numFmtId="176" fontId="0" fillId="4" borderId="9" xfId="0" applyNumberFormat="1" applyFill="1" applyBorder="1" applyAlignment="1" applyProtection="1">
      <alignment horizontal="center" vertical="center"/>
      <protection/>
    </xf>
    <xf numFmtId="176" fontId="3" fillId="0" borderId="11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Border="1" applyAlignment="1" applyProtection="1">
      <alignment horizontal="center" vertical="center"/>
      <protection/>
    </xf>
    <xf numFmtId="176" fontId="0" fillId="0" borderId="9" xfId="0" applyNumberFormat="1" applyBorder="1" applyAlignment="1" applyProtection="1">
      <alignment horizontal="center" vertical="center"/>
      <protection locked="0"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16" borderId="10" xfId="0" applyNumberFormat="1" applyFont="1" applyFill="1" applyBorder="1" applyAlignment="1" applyProtection="1">
      <alignment horizontal="center" vertical="center" wrapText="1"/>
      <protection/>
    </xf>
    <xf numFmtId="176" fontId="0" fillId="16" borderId="9" xfId="0" applyNumberFormat="1" applyFill="1" applyBorder="1" applyAlignment="1" applyProtection="1">
      <alignment horizontal="center" vertical="center"/>
      <protection/>
    </xf>
    <xf numFmtId="176" fontId="0" fillId="4" borderId="9" xfId="0" applyNumberFormat="1" applyFill="1" applyBorder="1" applyAlignment="1" applyProtection="1">
      <alignment horizontal="center" vertical="center"/>
      <protection locked="0"/>
    </xf>
    <xf numFmtId="176" fontId="3" fillId="0" borderId="12" xfId="0" applyNumberFormat="1" applyFont="1" applyFill="1" applyBorder="1" applyAlignment="1" applyProtection="1">
      <alignment horizontal="center" vertical="center" wrapText="1"/>
      <protection/>
    </xf>
    <xf numFmtId="176" fontId="3" fillId="8" borderId="10" xfId="0" applyNumberFormat="1" applyFont="1" applyFill="1" applyBorder="1" applyAlignment="1" applyProtection="1">
      <alignment horizontal="center" vertical="center" wrapText="1"/>
      <protection/>
    </xf>
    <xf numFmtId="176" fontId="0" fillId="8" borderId="9" xfId="0" applyNumberForma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18" borderId="0" xfId="0" applyNumberFormat="1" applyFill="1" applyAlignment="1" applyProtection="1">
      <alignment horizontal="center" vertical="center"/>
      <protection locked="0"/>
    </xf>
    <xf numFmtId="176" fontId="3" fillId="2" borderId="9" xfId="0" applyNumberFormat="1" applyFont="1" applyFill="1" applyBorder="1" applyAlignment="1" applyProtection="1">
      <alignment horizontal="center" vertical="center" wrapText="1"/>
      <protection/>
    </xf>
    <xf numFmtId="176" fontId="5" fillId="2" borderId="9" xfId="0" applyNumberFormat="1" applyFont="1" applyFill="1" applyBorder="1" applyAlignment="1" applyProtection="1">
      <alignment horizontal="center" vertical="center"/>
      <protection/>
    </xf>
    <xf numFmtId="176" fontId="5" fillId="2" borderId="9" xfId="0" applyNumberFormat="1" applyFont="1" applyFill="1" applyBorder="1" applyAlignment="1" applyProtection="1">
      <alignment horizontal="center" vertical="center" wrapText="1"/>
      <protection/>
    </xf>
    <xf numFmtId="176" fontId="0" fillId="2" borderId="9" xfId="0" applyNumberFormat="1" applyFill="1" applyBorder="1" applyAlignment="1" applyProtection="1">
      <alignment horizontal="center" vertical="center"/>
      <protection/>
    </xf>
    <xf numFmtId="176" fontId="0" fillId="6" borderId="9" xfId="0" applyNumberFormat="1" applyFill="1" applyBorder="1" applyAlignment="1" applyProtection="1">
      <alignment horizontal="center" vertical="center"/>
      <protection/>
    </xf>
    <xf numFmtId="176" fontId="0" fillId="18" borderId="10" xfId="0" applyNumberFormat="1" applyFill="1" applyBorder="1" applyAlignment="1" applyProtection="1">
      <alignment horizontal="center" vertical="center"/>
      <protection locked="0"/>
    </xf>
    <xf numFmtId="176" fontId="0" fillId="18" borderId="13" xfId="0" applyNumberFormat="1" applyFill="1" applyBorder="1" applyAlignment="1" applyProtection="1">
      <alignment horizontal="center" vertical="center"/>
      <protection locked="0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Fill="1" applyBorder="1" applyAlignment="1" applyProtection="1">
      <alignment horizontal="center" vertical="center"/>
      <protection locked="0"/>
    </xf>
    <xf numFmtId="176" fontId="0" fillId="4" borderId="10" xfId="0" applyNumberFormat="1" applyFill="1" applyBorder="1" applyAlignment="1" applyProtection="1">
      <alignment horizontal="center" vertical="center"/>
      <protection/>
    </xf>
    <xf numFmtId="176" fontId="0" fillId="0" borderId="10" xfId="0" applyNumberFormat="1" applyBorder="1" applyAlignment="1" applyProtection="1">
      <alignment horizontal="center" vertical="center"/>
      <protection/>
    </xf>
    <xf numFmtId="176" fontId="0" fillId="0" borderId="10" xfId="0" applyNumberFormat="1" applyBorder="1" applyAlignment="1" applyProtection="1">
      <alignment horizontal="center" vertical="center"/>
      <protection locked="0"/>
    </xf>
    <xf numFmtId="176" fontId="0" fillId="16" borderId="10" xfId="0" applyNumberFormat="1" applyFill="1" applyBorder="1" applyAlignment="1" applyProtection="1">
      <alignment horizontal="center" vertical="center"/>
      <protection/>
    </xf>
    <xf numFmtId="176" fontId="0" fillId="4" borderId="10" xfId="0" applyNumberFormat="1" applyFill="1" applyBorder="1" applyAlignment="1" applyProtection="1">
      <alignment horizontal="center" vertical="center"/>
      <protection locked="0"/>
    </xf>
    <xf numFmtId="176" fontId="0" fillId="8" borderId="10" xfId="0" applyNumberFormat="1" applyFill="1" applyBorder="1" applyAlignment="1" applyProtection="1">
      <alignment horizontal="center" vertical="center"/>
      <protection/>
    </xf>
    <xf numFmtId="176" fontId="0" fillId="18" borderId="14" xfId="0" applyNumberFormat="1" applyFill="1" applyBorder="1" applyAlignment="1" applyProtection="1">
      <alignment horizontal="center" vertical="center"/>
      <protection locked="0"/>
    </xf>
    <xf numFmtId="176" fontId="3" fillId="11" borderId="9" xfId="0" applyNumberFormat="1" applyFont="1" applyFill="1" applyBorder="1" applyAlignment="1" applyProtection="1">
      <alignment horizontal="center" vertical="center" wrapText="1"/>
      <protection/>
    </xf>
    <xf numFmtId="176" fontId="5" fillId="11" borderId="9" xfId="0" applyNumberFormat="1" applyFont="1" applyFill="1" applyBorder="1" applyAlignment="1" applyProtection="1">
      <alignment horizontal="center" vertical="center"/>
      <protection/>
    </xf>
    <xf numFmtId="176" fontId="5" fillId="11" borderId="9" xfId="0" applyNumberFormat="1" applyFont="1" applyFill="1" applyBorder="1" applyAlignment="1" applyProtection="1">
      <alignment horizontal="center" vertical="center" wrapText="1"/>
      <protection/>
    </xf>
    <xf numFmtId="176" fontId="0" fillId="11" borderId="9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7" fontId="6" fillId="0" borderId="0" xfId="0" applyNumberFormat="1" applyFont="1" applyAlignment="1">
      <alignment vertical="center"/>
    </xf>
    <xf numFmtId="177" fontId="29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177" fontId="6" fillId="0" borderId="9" xfId="0" applyNumberFormat="1" applyFont="1" applyBorder="1" applyAlignment="1" applyProtection="1">
      <alignment horizontal="left" vertical="center"/>
      <protection/>
    </xf>
    <xf numFmtId="177" fontId="6" fillId="0" borderId="10" xfId="0" applyNumberFormat="1" applyFont="1" applyFill="1" applyBorder="1" applyAlignment="1" applyProtection="1">
      <alignment horizontal="center" vertical="center"/>
      <protection/>
    </xf>
    <xf numFmtId="177" fontId="6" fillId="0" borderId="9" xfId="0" applyNumberFormat="1" applyFont="1" applyFill="1" applyBorder="1" applyAlignment="1" applyProtection="1">
      <alignment horizontal="center" vertical="center"/>
      <protection/>
    </xf>
    <xf numFmtId="177" fontId="6" fillId="0" borderId="9" xfId="0" applyNumberFormat="1" applyFont="1" applyBorder="1" applyAlignment="1">
      <alignment horizontal="center" vertical="center" wrapText="1"/>
    </xf>
    <xf numFmtId="177" fontId="6" fillId="0" borderId="9" xfId="0" applyNumberFormat="1" applyFont="1" applyFill="1" applyBorder="1" applyAlignment="1" applyProtection="1">
      <alignment horizontal="left" vertical="center"/>
      <protection/>
    </xf>
    <xf numFmtId="177" fontId="6" fillId="0" borderId="15" xfId="0" applyNumberFormat="1" applyFont="1" applyBorder="1" applyAlignment="1">
      <alignment horizontal="center" vertical="center"/>
    </xf>
    <xf numFmtId="177" fontId="6" fillId="4" borderId="9" xfId="0" applyNumberFormat="1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Border="1" applyAlignment="1">
      <alignment vertical="center"/>
    </xf>
    <xf numFmtId="177" fontId="6" fillId="0" borderId="9" xfId="0" applyNumberFormat="1" applyFont="1" applyBorder="1" applyAlignment="1">
      <alignment vertical="center"/>
    </xf>
    <xf numFmtId="177" fontId="6" fillId="0" borderId="9" xfId="0" applyNumberFormat="1" applyFont="1" applyBorder="1" applyAlignment="1">
      <alignment vertical="center"/>
    </xf>
    <xf numFmtId="177" fontId="6" fillId="16" borderId="9" xfId="0" applyNumberFormat="1" applyFont="1" applyFill="1" applyBorder="1" applyAlignment="1" applyProtection="1">
      <alignment horizontal="left" vertical="center" wrapText="1"/>
      <protection/>
    </xf>
    <xf numFmtId="177" fontId="6" fillId="0" borderId="9" xfId="0" applyNumberFormat="1" applyFont="1" applyFill="1" applyBorder="1" applyAlignment="1" applyProtection="1">
      <alignment horizontal="left" vertical="center" wrapText="1"/>
      <protection/>
    </xf>
    <xf numFmtId="177" fontId="10" fillId="0" borderId="9" xfId="0" applyNumberFormat="1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SheetLayoutView="100" workbookViewId="0" topLeftCell="A1">
      <selection activeCell="A1" sqref="A1:E1"/>
    </sheetView>
  </sheetViews>
  <sheetFormatPr defaultColWidth="8.75390625" defaultRowHeight="14.25"/>
  <cols>
    <col min="1" max="1" width="16.375" style="63" customWidth="1"/>
    <col min="2" max="2" width="15.125" style="64" customWidth="1"/>
    <col min="3" max="4" width="15.125" style="65" customWidth="1"/>
    <col min="5" max="5" width="13.25390625" style="66" customWidth="1"/>
    <col min="6" max="16384" width="8.75390625" style="62" customWidth="1"/>
  </cols>
  <sheetData>
    <row r="1" spans="1:5" s="62" customFormat="1" ht="30.75" customHeight="1">
      <c r="A1" s="67" t="s">
        <v>0</v>
      </c>
      <c r="B1" s="68"/>
      <c r="C1" s="69"/>
      <c r="D1" s="67"/>
      <c r="E1" s="67"/>
    </row>
    <row r="2" spans="1:5" s="62" customFormat="1" ht="18" customHeight="1">
      <c r="A2" s="70"/>
      <c r="B2" s="71" t="s">
        <v>1</v>
      </c>
      <c r="C2" s="72" t="s">
        <v>2</v>
      </c>
      <c r="D2" s="72" t="s">
        <v>3</v>
      </c>
      <c r="E2" s="73" t="s">
        <v>4</v>
      </c>
    </row>
    <row r="3" spans="1:5" s="62" customFormat="1" ht="18" customHeight="1">
      <c r="A3" s="74" t="s">
        <v>5</v>
      </c>
      <c r="B3" s="75" t="s">
        <v>6</v>
      </c>
      <c r="C3" s="75" t="s">
        <v>6</v>
      </c>
      <c r="D3" s="75" t="s">
        <v>6</v>
      </c>
      <c r="E3" s="73"/>
    </row>
    <row r="4" spans="1:5" s="62" customFormat="1" ht="18" customHeight="1">
      <c r="A4" s="76" t="s">
        <v>7</v>
      </c>
      <c r="B4" s="77">
        <v>2514625.38</v>
      </c>
      <c r="C4" s="78">
        <v>2487912.4866666663</v>
      </c>
      <c r="D4" s="78">
        <v>2548107.9166666665</v>
      </c>
      <c r="E4" s="79">
        <f>(B4+C4+D4)/3</f>
        <v>2516881.927777778</v>
      </c>
    </row>
    <row r="5" spans="1:5" s="62" customFormat="1" ht="15" customHeight="1">
      <c r="A5" s="80" t="s">
        <v>8</v>
      </c>
      <c r="B5" s="77">
        <v>2418908.93</v>
      </c>
      <c r="C5" s="78">
        <v>2318569.766666666</v>
      </c>
      <c r="D5" s="78">
        <v>2369633.6633333336</v>
      </c>
      <c r="E5" s="79">
        <f aca="true" t="shared" si="0" ref="E5:E36">(B5+C5+D5)/3</f>
        <v>2369037.453333333</v>
      </c>
    </row>
    <row r="6" spans="1:5" s="62" customFormat="1" ht="18" customHeight="1">
      <c r="A6" s="81" t="s">
        <v>9</v>
      </c>
      <c r="B6" s="77">
        <v>888959.09</v>
      </c>
      <c r="C6" s="78">
        <v>869151.08</v>
      </c>
      <c r="D6" s="78">
        <v>860400.75</v>
      </c>
      <c r="E6" s="79">
        <f t="shared" si="0"/>
        <v>872836.9733333333</v>
      </c>
    </row>
    <row r="7" spans="1:5" s="62" customFormat="1" ht="18" customHeight="1">
      <c r="A7" s="81" t="s">
        <v>10</v>
      </c>
      <c r="B7" s="77">
        <v>637705.5599999999</v>
      </c>
      <c r="C7" s="78">
        <v>572713.7933333333</v>
      </c>
      <c r="D7" s="78">
        <v>636429.2633333333</v>
      </c>
      <c r="E7" s="79">
        <f t="shared" si="0"/>
        <v>615616.2055555555</v>
      </c>
    </row>
    <row r="8" spans="1:5" s="62" customFormat="1" ht="18" customHeight="1">
      <c r="A8" s="81" t="s">
        <v>11</v>
      </c>
      <c r="B8" s="77">
        <v>705753.0166666666</v>
      </c>
      <c r="C8" s="78">
        <v>697741.8766666666</v>
      </c>
      <c r="D8" s="78">
        <v>697741.8766666666</v>
      </c>
      <c r="E8" s="79">
        <f t="shared" si="0"/>
        <v>700412.2566666665</v>
      </c>
    </row>
    <row r="9" spans="1:5" s="62" customFormat="1" ht="18" customHeight="1">
      <c r="A9" s="81" t="s">
        <v>12</v>
      </c>
      <c r="B9" s="77">
        <v>186491.26333333334</v>
      </c>
      <c r="C9" s="78">
        <v>178963.01666666663</v>
      </c>
      <c r="D9" s="78">
        <v>175061.77333333335</v>
      </c>
      <c r="E9" s="79">
        <f t="shared" si="0"/>
        <v>180172.01777777777</v>
      </c>
    </row>
    <row r="10" spans="1:5" s="62" customFormat="1" ht="18" customHeight="1">
      <c r="A10" s="81" t="s">
        <v>13</v>
      </c>
      <c r="B10" s="77">
        <v>0</v>
      </c>
      <c r="C10" s="78">
        <v>0</v>
      </c>
      <c r="D10" s="78">
        <v>0</v>
      </c>
      <c r="E10" s="79">
        <f t="shared" si="0"/>
        <v>0</v>
      </c>
    </row>
    <row r="11" spans="1:5" s="62" customFormat="1" ht="18" customHeight="1">
      <c r="A11" s="81" t="s">
        <v>14</v>
      </c>
      <c r="B11" s="77">
        <v>0</v>
      </c>
      <c r="C11" s="78">
        <v>0</v>
      </c>
      <c r="D11" s="78">
        <v>0</v>
      </c>
      <c r="E11" s="79">
        <f t="shared" si="0"/>
        <v>0</v>
      </c>
    </row>
    <row r="12" spans="1:5" s="62" customFormat="1" ht="22.5" customHeight="1">
      <c r="A12" s="81" t="s">
        <v>15</v>
      </c>
      <c r="B12" s="77">
        <v>15949.783333333333</v>
      </c>
      <c r="C12" s="78">
        <v>64977.45333333333</v>
      </c>
      <c r="D12" s="78">
        <v>65644.12</v>
      </c>
      <c r="E12" s="79">
        <f t="shared" si="0"/>
        <v>48857.11888888889</v>
      </c>
    </row>
    <row r="13" spans="1:5" s="62" customFormat="1" ht="25.5" customHeight="1">
      <c r="A13" s="81" t="s">
        <v>16</v>
      </c>
      <c r="B13" s="77">
        <v>46666.666666666664</v>
      </c>
      <c r="C13" s="78">
        <v>71265.26666666666</v>
      </c>
      <c r="D13" s="78">
        <v>79464.8</v>
      </c>
      <c r="E13" s="79">
        <f t="shared" si="0"/>
        <v>65798.91111111111</v>
      </c>
    </row>
    <row r="14" spans="1:5" s="62" customFormat="1" ht="24" customHeight="1">
      <c r="A14" s="81" t="s">
        <v>17</v>
      </c>
      <c r="B14" s="77">
        <v>33100</v>
      </c>
      <c r="C14" s="78">
        <v>33100</v>
      </c>
      <c r="D14" s="78">
        <v>33365.333333333336</v>
      </c>
      <c r="E14" s="79">
        <f t="shared" si="0"/>
        <v>33188.444444444445</v>
      </c>
    </row>
    <row r="15" spans="1:5" s="62" customFormat="1" ht="18" customHeight="1">
      <c r="A15" s="76" t="s">
        <v>18</v>
      </c>
      <c r="B15" s="77">
        <v>28003270.256666664</v>
      </c>
      <c r="C15" s="78">
        <v>30485724.66333333</v>
      </c>
      <c r="D15" s="78">
        <v>32783864.403333336</v>
      </c>
      <c r="E15" s="79">
        <f t="shared" si="0"/>
        <v>30424286.441111106</v>
      </c>
    </row>
    <row r="16" spans="1:5" s="62" customFormat="1" ht="18" customHeight="1">
      <c r="A16" s="80" t="s">
        <v>19</v>
      </c>
      <c r="B16" s="77">
        <v>25140591.929999996</v>
      </c>
      <c r="C16" s="78">
        <v>27124147.876666665</v>
      </c>
      <c r="D16" s="78">
        <v>29156064.146666665</v>
      </c>
      <c r="E16" s="79">
        <f t="shared" si="0"/>
        <v>27140267.98444444</v>
      </c>
    </row>
    <row r="17" spans="1:5" s="62" customFormat="1" ht="18" customHeight="1">
      <c r="A17" s="81" t="s">
        <v>20</v>
      </c>
      <c r="B17" s="77">
        <v>19830232.35333333</v>
      </c>
      <c r="C17" s="78">
        <v>20996591.086666666</v>
      </c>
      <c r="D17" s="78">
        <v>20592269.753333334</v>
      </c>
      <c r="E17" s="79">
        <f t="shared" si="0"/>
        <v>20473031.06444444</v>
      </c>
    </row>
    <row r="18" spans="1:5" s="62" customFormat="1" ht="18" customHeight="1">
      <c r="A18" s="81" t="s">
        <v>21</v>
      </c>
      <c r="B18" s="77">
        <v>4153232.1</v>
      </c>
      <c r="C18" s="78">
        <v>4877200.61</v>
      </c>
      <c r="D18" s="78">
        <v>5842074.7299999995</v>
      </c>
      <c r="E18" s="79">
        <f t="shared" si="0"/>
        <v>4957502.48</v>
      </c>
    </row>
    <row r="19" spans="1:5" s="62" customFormat="1" ht="18" customHeight="1">
      <c r="A19" s="81" t="s">
        <v>22</v>
      </c>
      <c r="B19" s="77">
        <v>0</v>
      </c>
      <c r="C19" s="78">
        <v>0</v>
      </c>
      <c r="D19" s="78">
        <v>0</v>
      </c>
      <c r="E19" s="79">
        <f t="shared" si="0"/>
        <v>0</v>
      </c>
    </row>
    <row r="20" spans="1:5" s="62" customFormat="1" ht="18" customHeight="1">
      <c r="A20" s="81" t="s">
        <v>23</v>
      </c>
      <c r="B20" s="77">
        <v>57053.333333333336</v>
      </c>
      <c r="C20" s="78">
        <v>0</v>
      </c>
      <c r="D20" s="78">
        <v>69387.73333333334</v>
      </c>
      <c r="E20" s="79">
        <f t="shared" si="0"/>
        <v>42147.02222222223</v>
      </c>
    </row>
    <row r="21" spans="1:5" s="62" customFormat="1" ht="18" customHeight="1">
      <c r="A21" s="81" t="s">
        <v>24</v>
      </c>
      <c r="B21" s="77">
        <v>0</v>
      </c>
      <c r="C21" s="78">
        <v>0</v>
      </c>
      <c r="D21" s="78">
        <v>0</v>
      </c>
      <c r="E21" s="79">
        <f t="shared" si="0"/>
        <v>0</v>
      </c>
    </row>
    <row r="22" spans="1:5" s="62" customFormat="1" ht="18" customHeight="1">
      <c r="A22" s="81" t="s">
        <v>25</v>
      </c>
      <c r="B22" s="77">
        <v>1100074.1433333333</v>
      </c>
      <c r="C22" s="78">
        <v>1250356.18</v>
      </c>
      <c r="D22" s="78">
        <v>2652331.93</v>
      </c>
      <c r="E22" s="79">
        <f t="shared" si="0"/>
        <v>1667587.4177777779</v>
      </c>
    </row>
    <row r="23" spans="1:5" s="62" customFormat="1" ht="18" customHeight="1">
      <c r="A23" s="76" t="s">
        <v>26</v>
      </c>
      <c r="B23" s="77">
        <v>2532259.706666667</v>
      </c>
      <c r="C23" s="78">
        <v>2989777.25</v>
      </c>
      <c r="D23" s="78">
        <v>3204713.1233333335</v>
      </c>
      <c r="E23" s="79">
        <f t="shared" si="0"/>
        <v>2908916.6933333334</v>
      </c>
    </row>
    <row r="24" spans="1:5" s="62" customFormat="1" ht="18" customHeight="1">
      <c r="A24" s="81" t="s">
        <v>27</v>
      </c>
      <c r="B24" s="77">
        <v>622893.5766666667</v>
      </c>
      <c r="C24" s="78">
        <v>427125.8833333333</v>
      </c>
      <c r="D24" s="78">
        <v>483469.7866666666</v>
      </c>
      <c r="E24" s="79">
        <f t="shared" si="0"/>
        <v>511163.0822222222</v>
      </c>
    </row>
    <row r="25" spans="1:5" s="62" customFormat="1" ht="18" customHeight="1">
      <c r="A25" s="81" t="s">
        <v>28</v>
      </c>
      <c r="B25" s="77">
        <v>7333.666666666667</v>
      </c>
      <c r="C25" s="78">
        <v>4741.966666666666</v>
      </c>
      <c r="D25" s="78">
        <v>2796</v>
      </c>
      <c r="E25" s="79">
        <f t="shared" si="0"/>
        <v>4957.211111111111</v>
      </c>
    </row>
    <row r="26" spans="1:5" s="62" customFormat="1" ht="18" customHeight="1">
      <c r="A26" s="81" t="s">
        <v>29</v>
      </c>
      <c r="B26" s="77">
        <v>0</v>
      </c>
      <c r="C26" s="78">
        <v>0</v>
      </c>
      <c r="D26" s="78">
        <v>0</v>
      </c>
      <c r="E26" s="79">
        <f t="shared" si="0"/>
        <v>0</v>
      </c>
    </row>
    <row r="27" spans="1:5" s="62" customFormat="1" ht="18" customHeight="1">
      <c r="A27" s="81" t="s">
        <v>30</v>
      </c>
      <c r="B27" s="77">
        <v>0</v>
      </c>
      <c r="C27" s="78">
        <v>0</v>
      </c>
      <c r="D27" s="78">
        <v>0</v>
      </c>
      <c r="E27" s="79">
        <f t="shared" si="0"/>
        <v>0</v>
      </c>
    </row>
    <row r="28" spans="1:5" s="62" customFormat="1" ht="18" customHeight="1">
      <c r="A28" s="81" t="s">
        <v>31</v>
      </c>
      <c r="B28" s="77">
        <v>275341.41</v>
      </c>
      <c r="C28" s="78">
        <v>317095.75666666665</v>
      </c>
      <c r="D28" s="78">
        <v>380144.8833333333</v>
      </c>
      <c r="E28" s="79">
        <f t="shared" si="0"/>
        <v>324194.01666666666</v>
      </c>
    </row>
    <row r="29" spans="1:5" s="62" customFormat="1" ht="18" customHeight="1">
      <c r="A29" s="81" t="s">
        <v>32</v>
      </c>
      <c r="B29" s="77">
        <v>231674.31999999998</v>
      </c>
      <c r="C29" s="78">
        <v>433383.37333333335</v>
      </c>
      <c r="D29" s="78">
        <v>697582.9333333333</v>
      </c>
      <c r="E29" s="79">
        <f t="shared" si="0"/>
        <v>454213.54222222226</v>
      </c>
    </row>
    <row r="30" spans="1:5" s="62" customFormat="1" ht="18" customHeight="1">
      <c r="A30" s="81" t="s">
        <v>33</v>
      </c>
      <c r="B30" s="77">
        <v>38453</v>
      </c>
      <c r="C30" s="78">
        <v>45557.8</v>
      </c>
      <c r="D30" s="78">
        <v>32961.65666666667</v>
      </c>
      <c r="E30" s="79">
        <f t="shared" si="0"/>
        <v>38990.81888888889</v>
      </c>
    </row>
    <row r="31" spans="1:5" s="62" customFormat="1" ht="18" customHeight="1">
      <c r="A31" s="81" t="s">
        <v>34</v>
      </c>
      <c r="B31" s="77">
        <v>73024.53333333334</v>
      </c>
      <c r="C31" s="78">
        <v>72629.09999999999</v>
      </c>
      <c r="D31" s="78">
        <v>57500</v>
      </c>
      <c r="E31" s="79">
        <f t="shared" si="0"/>
        <v>67717.87777777777</v>
      </c>
    </row>
    <row r="32" spans="1:5" s="62" customFormat="1" ht="18" customHeight="1">
      <c r="A32" s="81" t="s">
        <v>35</v>
      </c>
      <c r="B32" s="77">
        <v>298701.08</v>
      </c>
      <c r="C32" s="78">
        <v>367740.18999999994</v>
      </c>
      <c r="D32" s="78">
        <v>271676.51666666666</v>
      </c>
      <c r="E32" s="79">
        <f t="shared" si="0"/>
        <v>312705.92888888885</v>
      </c>
    </row>
    <row r="33" spans="1:5" s="62" customFormat="1" ht="18" customHeight="1">
      <c r="A33" s="81" t="s">
        <v>36</v>
      </c>
      <c r="B33" s="77">
        <v>62488.793333333335</v>
      </c>
      <c r="C33" s="78">
        <v>114011.83333333333</v>
      </c>
      <c r="D33" s="78">
        <v>62096.76666666666</v>
      </c>
      <c r="E33" s="79">
        <f t="shared" si="0"/>
        <v>79532.46444444444</v>
      </c>
    </row>
    <row r="34" spans="1:5" s="62" customFormat="1" ht="18" customHeight="1">
      <c r="A34" s="81" t="s">
        <v>37</v>
      </c>
      <c r="B34" s="77">
        <v>0</v>
      </c>
      <c r="C34" s="78">
        <v>0</v>
      </c>
      <c r="D34" s="78">
        <v>0</v>
      </c>
      <c r="E34" s="79">
        <f t="shared" si="0"/>
        <v>0</v>
      </c>
    </row>
    <row r="35" spans="1:5" s="62" customFormat="1" ht="18" customHeight="1">
      <c r="A35" s="81" t="s">
        <v>38</v>
      </c>
      <c r="B35" s="77">
        <v>159226.12333333332</v>
      </c>
      <c r="C35" s="78">
        <v>93769.87</v>
      </c>
      <c r="D35" s="78">
        <v>122940.46</v>
      </c>
      <c r="E35" s="79">
        <f t="shared" si="0"/>
        <v>125312.1511111111</v>
      </c>
    </row>
    <row r="36" spans="1:5" s="62" customFormat="1" ht="18" customHeight="1">
      <c r="A36" s="81" t="s">
        <v>39</v>
      </c>
      <c r="B36" s="77">
        <v>28000</v>
      </c>
      <c r="C36" s="78">
        <v>3950</v>
      </c>
      <c r="D36" s="78">
        <v>1866.6666666666667</v>
      </c>
      <c r="E36" s="79">
        <f t="shared" si="0"/>
        <v>11272.22222222222</v>
      </c>
    </row>
    <row r="37" spans="1:5" s="62" customFormat="1" ht="18" customHeight="1">
      <c r="A37" s="81" t="s">
        <v>40</v>
      </c>
      <c r="B37" s="77">
        <v>0</v>
      </c>
      <c r="C37" s="78">
        <v>1633.3333333333333</v>
      </c>
      <c r="D37" s="78">
        <v>0</v>
      </c>
      <c r="E37" s="79">
        <f aca="true" t="shared" si="1" ref="E37:E58">(B37+C37+D37)/3</f>
        <v>544.4444444444445</v>
      </c>
    </row>
    <row r="38" spans="1:5" s="62" customFormat="1" ht="18" customHeight="1">
      <c r="A38" s="81" t="s">
        <v>41</v>
      </c>
      <c r="B38" s="77">
        <v>15283</v>
      </c>
      <c r="C38" s="78">
        <v>136404.4</v>
      </c>
      <c r="D38" s="78">
        <v>32500</v>
      </c>
      <c r="E38" s="79">
        <f t="shared" si="1"/>
        <v>61395.799999999996</v>
      </c>
    </row>
    <row r="39" spans="1:5" s="62" customFormat="1" ht="18" customHeight="1">
      <c r="A39" s="81" t="s">
        <v>42</v>
      </c>
      <c r="B39" s="77">
        <v>280</v>
      </c>
      <c r="C39" s="78">
        <v>0</v>
      </c>
      <c r="D39" s="78">
        <v>0</v>
      </c>
      <c r="E39" s="79">
        <f t="shared" si="1"/>
        <v>93.33333333333333</v>
      </c>
    </row>
    <row r="40" spans="1:5" s="62" customFormat="1" ht="18" customHeight="1">
      <c r="A40" s="81" t="s">
        <v>43</v>
      </c>
      <c r="B40" s="77">
        <v>214766.16</v>
      </c>
      <c r="C40" s="78">
        <v>163650.46666666665</v>
      </c>
      <c r="D40" s="78">
        <v>269198.3466666667</v>
      </c>
      <c r="E40" s="79">
        <f t="shared" si="1"/>
        <v>215871.6577777778</v>
      </c>
    </row>
    <row r="41" spans="1:5" s="62" customFormat="1" ht="18" customHeight="1">
      <c r="A41" s="81" t="s">
        <v>44</v>
      </c>
      <c r="B41" s="77">
        <v>0</v>
      </c>
      <c r="C41" s="78">
        <v>0</v>
      </c>
      <c r="D41" s="78">
        <v>0</v>
      </c>
      <c r="E41" s="79">
        <f t="shared" si="1"/>
        <v>0</v>
      </c>
    </row>
    <row r="42" spans="1:5" s="62" customFormat="1" ht="18" customHeight="1">
      <c r="A42" s="81" t="s">
        <v>45</v>
      </c>
      <c r="B42" s="77">
        <v>0</v>
      </c>
      <c r="C42" s="78">
        <v>0</v>
      </c>
      <c r="D42" s="78">
        <v>2633.3333333333335</v>
      </c>
      <c r="E42" s="79">
        <f t="shared" si="1"/>
        <v>877.7777777777778</v>
      </c>
    </row>
    <row r="43" spans="1:5" s="62" customFormat="1" ht="18" customHeight="1">
      <c r="A43" s="81" t="s">
        <v>46</v>
      </c>
      <c r="B43" s="77">
        <v>196033.81333333332</v>
      </c>
      <c r="C43" s="78">
        <v>388999.5333333334</v>
      </c>
      <c r="D43" s="78">
        <v>348874.8333333333</v>
      </c>
      <c r="E43" s="79">
        <f t="shared" si="1"/>
        <v>311302.7266666666</v>
      </c>
    </row>
    <row r="44" spans="1:5" s="62" customFormat="1" ht="18" customHeight="1">
      <c r="A44" s="81" t="s">
        <v>47</v>
      </c>
      <c r="B44" s="77">
        <v>0</v>
      </c>
      <c r="C44" s="78">
        <v>17958.333333333332</v>
      </c>
      <c r="D44" s="78">
        <v>7233.333333333333</v>
      </c>
      <c r="E44" s="79">
        <f t="shared" si="1"/>
        <v>8397.22222222222</v>
      </c>
    </row>
    <row r="45" spans="1:5" s="62" customFormat="1" ht="18" customHeight="1">
      <c r="A45" s="81" t="s">
        <v>48</v>
      </c>
      <c r="B45" s="77">
        <v>2096.87</v>
      </c>
      <c r="C45" s="78">
        <v>15959.650000000001</v>
      </c>
      <c r="D45" s="78">
        <v>3901.06</v>
      </c>
      <c r="E45" s="79">
        <f t="shared" si="1"/>
        <v>7319.193333333334</v>
      </c>
    </row>
    <row r="46" spans="1:5" s="62" customFormat="1" ht="18" customHeight="1">
      <c r="A46" s="81" t="s">
        <v>49</v>
      </c>
      <c r="B46" s="77">
        <v>9107.143333333333</v>
      </c>
      <c r="C46" s="78">
        <v>0</v>
      </c>
      <c r="D46" s="78">
        <v>0</v>
      </c>
      <c r="E46" s="79">
        <f t="shared" si="1"/>
        <v>3035.7144444444443</v>
      </c>
    </row>
    <row r="47" spans="1:5" s="62" customFormat="1" ht="18" customHeight="1">
      <c r="A47" s="81" t="s">
        <v>50</v>
      </c>
      <c r="B47" s="77">
        <v>58194.16</v>
      </c>
      <c r="C47" s="78">
        <v>33021.62666666667</v>
      </c>
      <c r="D47" s="78">
        <v>43095.85</v>
      </c>
      <c r="E47" s="79">
        <f t="shared" si="1"/>
        <v>44770.54555555556</v>
      </c>
    </row>
    <row r="48" spans="1:5" s="62" customFormat="1" ht="18" customHeight="1">
      <c r="A48" s="81" t="s">
        <v>51</v>
      </c>
      <c r="B48" s="77">
        <v>0</v>
      </c>
      <c r="C48" s="78">
        <v>0</v>
      </c>
      <c r="D48" s="78">
        <v>58.97333333333333</v>
      </c>
      <c r="E48" s="79">
        <f t="shared" si="1"/>
        <v>19.657777777777778</v>
      </c>
    </row>
    <row r="49" spans="1:5" s="62" customFormat="1" ht="18" customHeight="1">
      <c r="A49" s="81" t="s">
        <v>52</v>
      </c>
      <c r="B49" s="77">
        <v>239362.05666666664</v>
      </c>
      <c r="C49" s="78">
        <v>352144.1333333333</v>
      </c>
      <c r="D49" s="78">
        <v>384181.7233333333</v>
      </c>
      <c r="E49" s="79">
        <f t="shared" si="1"/>
        <v>325229.3044444444</v>
      </c>
    </row>
    <row r="50" spans="1:5" s="62" customFormat="1" ht="21.75" customHeight="1">
      <c r="A50" s="76" t="s">
        <v>53</v>
      </c>
      <c r="B50" s="77">
        <v>330418.62</v>
      </c>
      <c r="C50" s="78">
        <v>371799.5366666666</v>
      </c>
      <c r="D50" s="78">
        <v>423087.1333333333</v>
      </c>
      <c r="E50" s="79">
        <f t="shared" si="1"/>
        <v>375101.76333333337</v>
      </c>
    </row>
    <row r="51" spans="1:5" s="62" customFormat="1" ht="18" customHeight="1">
      <c r="A51" s="81" t="s">
        <v>54</v>
      </c>
      <c r="B51" s="77">
        <v>92152.28666666667</v>
      </c>
      <c r="C51" s="78">
        <v>78382.66666666667</v>
      </c>
      <c r="D51" s="78">
        <v>176291.46666666667</v>
      </c>
      <c r="E51" s="79">
        <f t="shared" si="1"/>
        <v>115608.80666666669</v>
      </c>
    </row>
    <row r="52" spans="1:5" s="62" customFormat="1" ht="18" customHeight="1">
      <c r="A52" s="81" t="s">
        <v>55</v>
      </c>
      <c r="B52" s="77">
        <v>100666.66666666667</v>
      </c>
      <c r="C52" s="78">
        <v>125430</v>
      </c>
      <c r="D52" s="78">
        <v>31220</v>
      </c>
      <c r="E52" s="79">
        <f t="shared" si="1"/>
        <v>85772.22222222223</v>
      </c>
    </row>
    <row r="53" spans="1:5" s="62" customFormat="1" ht="18" customHeight="1">
      <c r="A53" s="81" t="s">
        <v>56</v>
      </c>
      <c r="B53" s="77">
        <v>137599.66666666666</v>
      </c>
      <c r="C53" s="78">
        <v>167986.87</v>
      </c>
      <c r="D53" s="78">
        <v>215575.66666666666</v>
      </c>
      <c r="E53" s="79">
        <f t="shared" si="1"/>
        <v>173720.73444444442</v>
      </c>
    </row>
    <row r="54" spans="1:5" s="62" customFormat="1" ht="24" customHeight="1">
      <c r="A54" s="76" t="s">
        <v>57</v>
      </c>
      <c r="B54" s="77">
        <v>1944180</v>
      </c>
      <c r="C54" s="78">
        <v>2480050</v>
      </c>
      <c r="D54" s="78">
        <v>1702883.3333333333</v>
      </c>
      <c r="E54" s="79">
        <f t="shared" si="1"/>
        <v>2042371.111111111</v>
      </c>
    </row>
    <row r="55" spans="1:5" s="62" customFormat="1" ht="22.5" customHeight="1">
      <c r="A55" s="81" t="s">
        <v>58</v>
      </c>
      <c r="B55" s="77">
        <v>28573715.636666667</v>
      </c>
      <c r="C55" s="78">
        <v>30493587.150000002</v>
      </c>
      <c r="D55" s="78">
        <v>33629088.98666667</v>
      </c>
      <c r="E55" s="79">
        <f t="shared" si="1"/>
        <v>30898797.25777778</v>
      </c>
    </row>
    <row r="56" spans="1:5" s="62" customFormat="1" ht="25.5" customHeight="1">
      <c r="A56" s="81" t="s">
        <v>59</v>
      </c>
      <c r="B56" s="77">
        <f>B55/B57</f>
        <v>7804.893645634162</v>
      </c>
      <c r="C56" s="78">
        <f>C55/C57</f>
        <v>8439.963230002768</v>
      </c>
      <c r="D56" s="78">
        <f>D55/D57</f>
        <v>9578.208198993641</v>
      </c>
      <c r="E56" s="79">
        <f>E55/E57</f>
        <v>8594.936650285892</v>
      </c>
    </row>
    <row r="57" spans="1:5" s="62" customFormat="1" ht="18" customHeight="1">
      <c r="A57" s="81" t="s">
        <v>60</v>
      </c>
      <c r="B57" s="77">
        <v>3661</v>
      </c>
      <c r="C57" s="78">
        <v>3613</v>
      </c>
      <c r="D57" s="78">
        <v>3511</v>
      </c>
      <c r="E57" s="79">
        <f t="shared" si="1"/>
        <v>3595</v>
      </c>
    </row>
    <row r="58" spans="1:5" s="62" customFormat="1" ht="24" customHeight="1">
      <c r="A58" s="82" t="s">
        <v>61</v>
      </c>
      <c r="B58" s="77">
        <v>292</v>
      </c>
      <c r="C58" s="78">
        <v>289</v>
      </c>
      <c r="D58" s="78">
        <v>280</v>
      </c>
      <c r="E58" s="79">
        <f t="shared" si="1"/>
        <v>287</v>
      </c>
    </row>
    <row r="59" spans="1:5" s="62" customFormat="1" ht="15">
      <c r="A59" s="63"/>
      <c r="B59" s="64"/>
      <c r="C59" s="65"/>
      <c r="D59" s="64"/>
      <c r="E59" s="66"/>
    </row>
  </sheetData>
  <sheetProtection/>
  <mergeCells count="2">
    <mergeCell ref="A1:E1"/>
    <mergeCell ref="E2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58"/>
  <sheetViews>
    <sheetView zoomScaleSheetLayoutView="100" workbookViewId="0" topLeftCell="A1">
      <selection activeCell="D8" sqref="D8"/>
    </sheetView>
  </sheetViews>
  <sheetFormatPr defaultColWidth="8.625" defaultRowHeight="14.25"/>
  <cols>
    <col min="1" max="1" width="14.125" style="20" customWidth="1"/>
    <col min="2" max="91" width="13.875" style="21" customWidth="1"/>
    <col min="92" max="109" width="13.875" style="20" customWidth="1"/>
    <col min="110" max="128" width="9.00390625" style="20" customWidth="1"/>
    <col min="129" max="16384" width="8.75390625" style="20" bestFit="1" customWidth="1"/>
  </cols>
  <sheetData>
    <row r="1" spans="1:109" ht="15">
      <c r="A1" s="5"/>
      <c r="B1" s="22" t="s">
        <v>62</v>
      </c>
      <c r="C1" s="22"/>
      <c r="D1" s="22"/>
      <c r="E1" s="22"/>
      <c r="F1" s="22"/>
      <c r="G1" s="22"/>
      <c r="H1" s="22"/>
      <c r="I1" s="22"/>
      <c r="J1" s="22"/>
      <c r="K1" s="22" t="s">
        <v>63</v>
      </c>
      <c r="L1" s="22"/>
      <c r="M1" s="22"/>
      <c r="N1" s="22"/>
      <c r="O1" s="22"/>
      <c r="P1" s="22"/>
      <c r="Q1" s="22"/>
      <c r="R1" s="22"/>
      <c r="S1" s="22"/>
      <c r="T1" s="41" t="s">
        <v>64</v>
      </c>
      <c r="U1" s="41"/>
      <c r="V1" s="41"/>
      <c r="W1" s="41"/>
      <c r="X1" s="41"/>
      <c r="Y1" s="41"/>
      <c r="Z1" s="41"/>
      <c r="AA1" s="41"/>
      <c r="AB1" s="41"/>
      <c r="AC1" s="21" t="s">
        <v>65</v>
      </c>
      <c r="AL1" s="21" t="s">
        <v>66</v>
      </c>
      <c r="AU1" s="21" t="s">
        <v>67</v>
      </c>
      <c r="BD1" s="21" t="s">
        <v>68</v>
      </c>
      <c r="BM1" s="41" t="s">
        <v>69</v>
      </c>
      <c r="BN1" s="41"/>
      <c r="BO1" s="41"/>
      <c r="BP1" s="41"/>
      <c r="BQ1" s="41"/>
      <c r="BR1" s="41"/>
      <c r="BS1" s="41"/>
      <c r="BT1" s="41"/>
      <c r="BU1" s="41"/>
      <c r="BV1" s="21" t="s">
        <v>70</v>
      </c>
      <c r="CE1" s="21" t="s">
        <v>71</v>
      </c>
      <c r="CN1" s="47" t="s">
        <v>72</v>
      </c>
      <c r="CO1" s="48"/>
      <c r="CP1" s="48"/>
      <c r="CQ1" s="48"/>
      <c r="CR1" s="48"/>
      <c r="CS1" s="48"/>
      <c r="CT1" s="48"/>
      <c r="CU1" s="48"/>
      <c r="CV1" s="57"/>
      <c r="CW1" s="47" t="s">
        <v>73</v>
      </c>
      <c r="CX1" s="48"/>
      <c r="CY1" s="48"/>
      <c r="CZ1" s="48"/>
      <c r="DA1" s="48"/>
      <c r="DB1" s="48"/>
      <c r="DC1" s="48"/>
      <c r="DD1" s="48"/>
      <c r="DE1" s="57"/>
    </row>
    <row r="2" spans="1:109" ht="15">
      <c r="A2" s="7" t="s">
        <v>5</v>
      </c>
      <c r="B2" s="23" t="s">
        <v>74</v>
      </c>
      <c r="C2" s="24"/>
      <c r="D2" s="24"/>
      <c r="E2" s="23" t="s">
        <v>1</v>
      </c>
      <c r="F2" s="24"/>
      <c r="G2" s="24"/>
      <c r="H2" s="23" t="s">
        <v>2</v>
      </c>
      <c r="I2" s="24"/>
      <c r="J2" s="24"/>
      <c r="K2" s="23" t="s">
        <v>74</v>
      </c>
      <c r="L2" s="24"/>
      <c r="M2" s="24"/>
      <c r="N2" s="23" t="s">
        <v>1</v>
      </c>
      <c r="O2" s="24"/>
      <c r="P2" s="24"/>
      <c r="Q2" s="23" t="s">
        <v>2</v>
      </c>
      <c r="R2" s="24"/>
      <c r="S2" s="24"/>
      <c r="T2" s="42" t="s">
        <v>74</v>
      </c>
      <c r="U2" s="42"/>
      <c r="V2" s="42"/>
      <c r="W2" s="42" t="s">
        <v>1</v>
      </c>
      <c r="X2" s="42"/>
      <c r="Y2" s="42"/>
      <c r="Z2" s="42" t="s">
        <v>2</v>
      </c>
      <c r="AA2" s="42"/>
      <c r="AB2" s="42"/>
      <c r="AC2" s="23" t="s">
        <v>74</v>
      </c>
      <c r="AD2" s="24"/>
      <c r="AE2" s="24"/>
      <c r="AF2" s="23" t="s">
        <v>1</v>
      </c>
      <c r="AG2" s="24"/>
      <c r="AH2" s="24"/>
      <c r="AI2" s="23" t="s">
        <v>2</v>
      </c>
      <c r="AJ2" s="24"/>
      <c r="AK2" s="24"/>
      <c r="AL2" s="23" t="s">
        <v>74</v>
      </c>
      <c r="AM2" s="24"/>
      <c r="AN2" s="24"/>
      <c r="AO2" s="23" t="s">
        <v>1</v>
      </c>
      <c r="AP2" s="24"/>
      <c r="AQ2" s="24"/>
      <c r="AR2" s="23" t="s">
        <v>2</v>
      </c>
      <c r="AS2" s="24"/>
      <c r="AT2" s="24"/>
      <c r="AU2" s="23" t="s">
        <v>74</v>
      </c>
      <c r="AV2" s="24"/>
      <c r="AW2" s="24"/>
      <c r="AX2" s="23" t="s">
        <v>1</v>
      </c>
      <c r="AY2" s="24"/>
      <c r="AZ2" s="24"/>
      <c r="BA2" s="23" t="s">
        <v>2</v>
      </c>
      <c r="BB2" s="24"/>
      <c r="BC2" s="24"/>
      <c r="BD2" s="23" t="s">
        <v>74</v>
      </c>
      <c r="BE2" s="24"/>
      <c r="BF2" s="24"/>
      <c r="BG2" s="23" t="s">
        <v>1</v>
      </c>
      <c r="BH2" s="24"/>
      <c r="BI2" s="24"/>
      <c r="BJ2" s="23" t="s">
        <v>2</v>
      </c>
      <c r="BK2" s="24"/>
      <c r="BL2" s="24"/>
      <c r="BM2" s="42" t="s">
        <v>74</v>
      </c>
      <c r="BN2" s="42"/>
      <c r="BO2" s="42"/>
      <c r="BP2" s="42" t="s">
        <v>1</v>
      </c>
      <c r="BQ2" s="42"/>
      <c r="BR2" s="42"/>
      <c r="BS2" s="42" t="s">
        <v>2</v>
      </c>
      <c r="BT2" s="42"/>
      <c r="BU2" s="42"/>
      <c r="BV2" s="23" t="s">
        <v>74</v>
      </c>
      <c r="BW2" s="24"/>
      <c r="BX2" s="24"/>
      <c r="BY2" s="23" t="s">
        <v>1</v>
      </c>
      <c r="BZ2" s="24"/>
      <c r="CA2" s="24"/>
      <c r="CB2" s="23" t="s">
        <v>2</v>
      </c>
      <c r="CC2" s="24"/>
      <c r="CD2" s="24"/>
      <c r="CE2" s="23" t="s">
        <v>74</v>
      </c>
      <c r="CF2" s="24"/>
      <c r="CG2" s="24"/>
      <c r="CH2" s="23" t="s">
        <v>1</v>
      </c>
      <c r="CI2" s="24"/>
      <c r="CJ2" s="24"/>
      <c r="CK2" s="23" t="s">
        <v>2</v>
      </c>
      <c r="CL2" s="24"/>
      <c r="CM2" s="49"/>
      <c r="CN2" s="42" t="s">
        <v>74</v>
      </c>
      <c r="CO2" s="42"/>
      <c r="CP2" s="42"/>
      <c r="CQ2" s="42" t="s">
        <v>1</v>
      </c>
      <c r="CR2" s="42"/>
      <c r="CS2" s="42"/>
      <c r="CT2" s="42" t="s">
        <v>2</v>
      </c>
      <c r="CU2" s="42"/>
      <c r="CV2" s="42"/>
      <c r="CW2" s="58" t="s">
        <v>74</v>
      </c>
      <c r="CX2" s="58"/>
      <c r="CY2" s="58"/>
      <c r="CZ2" s="58" t="s">
        <v>1</v>
      </c>
      <c r="DA2" s="58"/>
      <c r="DB2" s="58"/>
      <c r="DC2" s="58" t="s">
        <v>2</v>
      </c>
      <c r="DD2" s="58"/>
      <c r="DE2" s="58"/>
    </row>
    <row r="3" spans="1:109" ht="15">
      <c r="A3" s="7"/>
      <c r="B3" s="25" t="s">
        <v>75</v>
      </c>
      <c r="C3" s="26" t="s">
        <v>76</v>
      </c>
      <c r="D3" s="27" t="s">
        <v>77</v>
      </c>
      <c r="E3" s="25" t="s">
        <v>75</v>
      </c>
      <c r="F3" s="26" t="s">
        <v>76</v>
      </c>
      <c r="G3" s="27" t="s">
        <v>77</v>
      </c>
      <c r="H3" s="25" t="s">
        <v>75</v>
      </c>
      <c r="I3" s="26" t="s">
        <v>76</v>
      </c>
      <c r="J3" s="27" t="s">
        <v>77</v>
      </c>
      <c r="K3" s="25" t="s">
        <v>75</v>
      </c>
      <c r="L3" s="26" t="s">
        <v>76</v>
      </c>
      <c r="M3" s="27" t="s">
        <v>77</v>
      </c>
      <c r="N3" s="25" t="s">
        <v>75</v>
      </c>
      <c r="O3" s="26" t="s">
        <v>76</v>
      </c>
      <c r="P3" s="27" t="s">
        <v>77</v>
      </c>
      <c r="Q3" s="25" t="s">
        <v>75</v>
      </c>
      <c r="R3" s="26" t="s">
        <v>76</v>
      </c>
      <c r="S3" s="27" t="s">
        <v>77</v>
      </c>
      <c r="T3" s="43" t="s">
        <v>75</v>
      </c>
      <c r="U3" s="44" t="s">
        <v>76</v>
      </c>
      <c r="V3" s="43" t="s">
        <v>77</v>
      </c>
      <c r="W3" s="43" t="s">
        <v>75</v>
      </c>
      <c r="X3" s="44" t="s">
        <v>76</v>
      </c>
      <c r="Y3" s="43" t="s">
        <v>77</v>
      </c>
      <c r="Z3" s="43" t="s">
        <v>75</v>
      </c>
      <c r="AA3" s="44" t="s">
        <v>76</v>
      </c>
      <c r="AB3" s="43" t="s">
        <v>77</v>
      </c>
      <c r="AC3" s="25" t="s">
        <v>75</v>
      </c>
      <c r="AD3" s="26" t="s">
        <v>76</v>
      </c>
      <c r="AE3" s="27" t="s">
        <v>77</v>
      </c>
      <c r="AF3" s="25" t="s">
        <v>75</v>
      </c>
      <c r="AG3" s="26" t="s">
        <v>76</v>
      </c>
      <c r="AH3" s="27" t="s">
        <v>77</v>
      </c>
      <c r="AI3" s="25" t="s">
        <v>75</v>
      </c>
      <c r="AJ3" s="26" t="s">
        <v>76</v>
      </c>
      <c r="AK3" s="27" t="s">
        <v>77</v>
      </c>
      <c r="AL3" s="25" t="s">
        <v>75</v>
      </c>
      <c r="AM3" s="26" t="s">
        <v>76</v>
      </c>
      <c r="AN3" s="27" t="s">
        <v>77</v>
      </c>
      <c r="AO3" s="25" t="s">
        <v>75</v>
      </c>
      <c r="AP3" s="26" t="s">
        <v>76</v>
      </c>
      <c r="AQ3" s="27" t="s">
        <v>77</v>
      </c>
      <c r="AR3" s="25" t="s">
        <v>75</v>
      </c>
      <c r="AS3" s="26" t="s">
        <v>76</v>
      </c>
      <c r="AT3" s="27" t="s">
        <v>77</v>
      </c>
      <c r="AU3" s="25" t="s">
        <v>75</v>
      </c>
      <c r="AV3" s="26" t="s">
        <v>76</v>
      </c>
      <c r="AW3" s="27" t="s">
        <v>77</v>
      </c>
      <c r="AX3" s="25" t="s">
        <v>75</v>
      </c>
      <c r="AY3" s="26" t="s">
        <v>76</v>
      </c>
      <c r="AZ3" s="27" t="s">
        <v>77</v>
      </c>
      <c r="BA3" s="25" t="s">
        <v>75</v>
      </c>
      <c r="BB3" s="26" t="s">
        <v>76</v>
      </c>
      <c r="BC3" s="27" t="s">
        <v>77</v>
      </c>
      <c r="BD3" s="25" t="s">
        <v>75</v>
      </c>
      <c r="BE3" s="26" t="s">
        <v>76</v>
      </c>
      <c r="BF3" s="27" t="s">
        <v>77</v>
      </c>
      <c r="BG3" s="25" t="s">
        <v>75</v>
      </c>
      <c r="BH3" s="26" t="s">
        <v>76</v>
      </c>
      <c r="BI3" s="27" t="s">
        <v>77</v>
      </c>
      <c r="BJ3" s="25" t="s">
        <v>75</v>
      </c>
      <c r="BK3" s="26" t="s">
        <v>76</v>
      </c>
      <c r="BL3" s="27" t="s">
        <v>77</v>
      </c>
      <c r="BM3" s="43" t="s">
        <v>75</v>
      </c>
      <c r="BN3" s="44" t="s">
        <v>76</v>
      </c>
      <c r="BO3" s="43" t="s">
        <v>77</v>
      </c>
      <c r="BP3" s="43" t="s">
        <v>75</v>
      </c>
      <c r="BQ3" s="44" t="s">
        <v>76</v>
      </c>
      <c r="BR3" s="43" t="s">
        <v>77</v>
      </c>
      <c r="BS3" s="43" t="s">
        <v>75</v>
      </c>
      <c r="BT3" s="44" t="s">
        <v>76</v>
      </c>
      <c r="BU3" s="43" t="s">
        <v>77</v>
      </c>
      <c r="BV3" s="25" t="s">
        <v>75</v>
      </c>
      <c r="BW3" s="26" t="s">
        <v>76</v>
      </c>
      <c r="BX3" s="27" t="s">
        <v>77</v>
      </c>
      <c r="BY3" s="25" t="s">
        <v>75</v>
      </c>
      <c r="BZ3" s="26" t="s">
        <v>76</v>
      </c>
      <c r="CA3" s="27" t="s">
        <v>77</v>
      </c>
      <c r="CB3" s="25" t="s">
        <v>75</v>
      </c>
      <c r="CC3" s="26" t="s">
        <v>76</v>
      </c>
      <c r="CD3" s="27" t="s">
        <v>77</v>
      </c>
      <c r="CE3" s="25" t="s">
        <v>75</v>
      </c>
      <c r="CF3" s="26" t="s">
        <v>76</v>
      </c>
      <c r="CG3" s="27" t="s">
        <v>77</v>
      </c>
      <c r="CH3" s="25" t="s">
        <v>75</v>
      </c>
      <c r="CI3" s="26" t="s">
        <v>76</v>
      </c>
      <c r="CJ3" s="27" t="s">
        <v>77</v>
      </c>
      <c r="CK3" s="25" t="s">
        <v>75</v>
      </c>
      <c r="CL3" s="26" t="s">
        <v>76</v>
      </c>
      <c r="CM3" s="50" t="s">
        <v>77</v>
      </c>
      <c r="CN3" s="43" t="s">
        <v>75</v>
      </c>
      <c r="CO3" s="44" t="s">
        <v>76</v>
      </c>
      <c r="CP3" s="43" t="s">
        <v>77</v>
      </c>
      <c r="CQ3" s="43" t="s">
        <v>75</v>
      </c>
      <c r="CR3" s="44" t="s">
        <v>76</v>
      </c>
      <c r="CS3" s="43" t="s">
        <v>77</v>
      </c>
      <c r="CT3" s="43" t="s">
        <v>75</v>
      </c>
      <c r="CU3" s="44" t="s">
        <v>76</v>
      </c>
      <c r="CV3" s="43" t="s">
        <v>77</v>
      </c>
      <c r="CW3" s="59" t="s">
        <v>75</v>
      </c>
      <c r="CX3" s="60" t="s">
        <v>76</v>
      </c>
      <c r="CY3" s="59" t="s">
        <v>77</v>
      </c>
      <c r="CZ3" s="59" t="s">
        <v>75</v>
      </c>
      <c r="DA3" s="60" t="s">
        <v>76</v>
      </c>
      <c r="DB3" s="59" t="s">
        <v>77</v>
      </c>
      <c r="DC3" s="59" t="s">
        <v>75</v>
      </c>
      <c r="DD3" s="60" t="s">
        <v>76</v>
      </c>
      <c r="DE3" s="59" t="s">
        <v>77</v>
      </c>
    </row>
    <row r="4" spans="1:109" s="16" customFormat="1" ht="15">
      <c r="A4" s="28" t="s">
        <v>7</v>
      </c>
      <c r="B4" s="29">
        <f aca="true" t="shared" si="0" ref="B4:H4">B5+B12+B13+B14</f>
        <v>5941823.37</v>
      </c>
      <c r="C4" s="29">
        <f aca="true" t="shared" si="1" ref="C4:C55">D4-B4</f>
        <v>-218255.4299999997</v>
      </c>
      <c r="D4" s="29">
        <f t="shared" si="0"/>
        <v>5723567.94</v>
      </c>
      <c r="E4" s="29">
        <f t="shared" si="0"/>
        <v>6251746</v>
      </c>
      <c r="F4" s="29">
        <f aca="true" t="shared" si="2" ref="F4:F55">G4-E4</f>
        <v>-235900.58999999985</v>
      </c>
      <c r="G4" s="29">
        <f t="shared" si="0"/>
        <v>6015845.41</v>
      </c>
      <c r="H4" s="29">
        <f t="shared" si="0"/>
        <v>7342140.4</v>
      </c>
      <c r="I4" s="29">
        <f aca="true" t="shared" si="3" ref="I4:I55">J4-H4</f>
        <v>-287006.16000000015</v>
      </c>
      <c r="J4" s="29">
        <f>J5+J12+J13+J14</f>
        <v>7055134.24</v>
      </c>
      <c r="K4" s="29">
        <f>K5+K12+K13+K14</f>
        <v>3999509.8099999996</v>
      </c>
      <c r="L4" s="29">
        <f aca="true" t="shared" si="4" ref="L4:L55">M4-K4</f>
        <v>-185480</v>
      </c>
      <c r="M4" s="29">
        <f>M5+M12+M13+M14</f>
        <v>3814029.8099999996</v>
      </c>
      <c r="N4" s="29">
        <f>N5+N12+N13+N14</f>
        <v>4819064.14</v>
      </c>
      <c r="O4" s="29">
        <f aca="true" t="shared" si="5" ref="O4:O55">P4-N4</f>
        <v>-207501</v>
      </c>
      <c r="P4" s="29">
        <f>P5+P12+P13+P14</f>
        <v>4611563.14</v>
      </c>
      <c r="Q4" s="29">
        <f>Q5+Q12+Q13+Q14</f>
        <v>4700706.13</v>
      </c>
      <c r="R4" s="29">
        <f aca="true" t="shared" si="6" ref="R4:R55">S4-Q4</f>
        <v>-207648.51999999955</v>
      </c>
      <c r="S4" s="29">
        <f>S5+S12+S13+S14</f>
        <v>4493057.61</v>
      </c>
      <c r="T4" s="29">
        <f aca="true" t="shared" si="7" ref="T4:AB4">B4+K4</f>
        <v>9941333.18</v>
      </c>
      <c r="U4" s="29">
        <f t="shared" si="7"/>
        <v>-403735.4299999997</v>
      </c>
      <c r="V4" s="29">
        <f t="shared" si="7"/>
        <v>9537597.75</v>
      </c>
      <c r="W4" s="29">
        <f t="shared" si="7"/>
        <v>11070810.14</v>
      </c>
      <c r="X4" s="29">
        <f t="shared" si="7"/>
        <v>-443401.58999999985</v>
      </c>
      <c r="Y4" s="29">
        <f t="shared" si="7"/>
        <v>10627408.55</v>
      </c>
      <c r="Z4" s="29">
        <f t="shared" si="7"/>
        <v>12042846.530000001</v>
      </c>
      <c r="AA4" s="29">
        <f t="shared" si="7"/>
        <v>-494654.6799999997</v>
      </c>
      <c r="AB4" s="29">
        <f t="shared" si="7"/>
        <v>11548191.850000001</v>
      </c>
      <c r="AC4" s="29">
        <f>AC5+AC12+AC13+AC14</f>
        <v>1815227.94</v>
      </c>
      <c r="AD4" s="29">
        <f aca="true" t="shared" si="8" ref="AD4:AD55">AE4-AC4</f>
        <v>-131852</v>
      </c>
      <c r="AE4" s="29">
        <f>AE5+AE12+AE13+AE14</f>
        <v>1683375.94</v>
      </c>
      <c r="AF4" s="29">
        <f>AF5+AF12+AF13+AF14</f>
        <v>2084409.04</v>
      </c>
      <c r="AG4" s="29">
        <f aca="true" t="shared" si="9" ref="AG4:AG55">AH4-AF4</f>
        <v>-150572</v>
      </c>
      <c r="AH4" s="29">
        <f>AH5+AH12+AH13+AH14</f>
        <v>1933837.04</v>
      </c>
      <c r="AI4" s="29">
        <f>AI5+AI12+AI13+AI14</f>
        <v>2084409.04</v>
      </c>
      <c r="AJ4" s="29">
        <f aca="true" t="shared" si="10" ref="AJ4:AJ55">AK4-AI4</f>
        <v>-150572</v>
      </c>
      <c r="AK4" s="29">
        <f>AK5+AK12+AK13+AK14</f>
        <v>1933837.04</v>
      </c>
      <c r="AL4" s="29">
        <f>AL5+AL12+AL13+AL14</f>
        <v>1173085.6600000001</v>
      </c>
      <c r="AM4" s="29">
        <f aca="true" t="shared" si="11" ref="AM4:AM55">AN4-AL4</f>
        <v>-34815.96999999997</v>
      </c>
      <c r="AN4" s="29">
        <f>AN5+AN12+AN13+AN14</f>
        <v>1138269.6900000002</v>
      </c>
      <c r="AO4" s="29">
        <f>AO5+AO12+AO13+AO14</f>
        <v>1021032.51</v>
      </c>
      <c r="AP4" s="29">
        <f aca="true" t="shared" si="12" ref="AP4:AP55">AQ4-AO4</f>
        <v>-34815.96999999997</v>
      </c>
      <c r="AQ4" s="29">
        <f>AQ5+AQ12+AQ13+AQ14</f>
        <v>986216.54</v>
      </c>
      <c r="AR4" s="29">
        <f>AR5+AR12+AR13+AR14</f>
        <v>1103296.5</v>
      </c>
      <c r="AS4" s="29">
        <f aca="true" t="shared" si="13" ref="AS4:AS55">AT4-AR4</f>
        <v>-34815.96999999997</v>
      </c>
      <c r="AT4" s="29">
        <f>AT5+AT12+AT13+AT14</f>
        <v>1068480.53</v>
      </c>
      <c r="AU4" s="29">
        <f>AU5+AU12+AU13+AU14</f>
        <v>449873.28</v>
      </c>
      <c r="AV4" s="29">
        <f aca="true" t="shared" si="14" ref="AV4:AV27">AW4-AU4</f>
        <v>-11659.969999999972</v>
      </c>
      <c r="AW4" s="29">
        <f>AW5+AW12+AW13+AW14</f>
        <v>438213.31000000006</v>
      </c>
      <c r="AX4" s="29">
        <f>AX5+AX12+AX13+AX14</f>
        <v>636474.48</v>
      </c>
      <c r="AY4" s="29">
        <f aca="true" t="shared" si="15" ref="AY4:AY27">AZ4-AX4</f>
        <v>-11659.969999999972</v>
      </c>
      <c r="AZ4" s="29">
        <f>AZ5+AZ12+AZ13+AZ14</f>
        <v>624814.51</v>
      </c>
      <c r="BA4" s="29">
        <f>BA5+BA12+BA13+BA14</f>
        <v>628978.4</v>
      </c>
      <c r="BB4" s="29">
        <f aca="true" t="shared" si="16" ref="BB4:BB27">BC4-BA4</f>
        <v>-11659.969999999972</v>
      </c>
      <c r="BC4" s="29">
        <f>BC5+BC12+BC13+BC14</f>
        <v>617318.43</v>
      </c>
      <c r="BD4" s="29">
        <f>BD5+BD12+BD13+BD14</f>
        <v>1128833.96</v>
      </c>
      <c r="BE4" s="29">
        <f aca="true" t="shared" si="17" ref="BE4:BE55">BF4-BD4</f>
        <v>-31219.77527617477</v>
      </c>
      <c r="BF4" s="29">
        <f>BF5+BF12+BF13+BF14</f>
        <v>1097614.1847238252</v>
      </c>
      <c r="BG4" s="29">
        <f>BG5+BG12+BG13+BG14</f>
        <v>1500641.81</v>
      </c>
      <c r="BH4" s="29">
        <f aca="true" t="shared" si="18" ref="BH4:BH55">BI4-BG4</f>
        <v>-44966.927583430195</v>
      </c>
      <c r="BI4" s="29">
        <f>BI5+BI12+BI13+BI14</f>
        <v>1455674.8824165699</v>
      </c>
      <c r="BJ4" s="29">
        <f>BJ5+BJ12+BJ13+BJ14</f>
        <v>1513141.01</v>
      </c>
      <c r="BK4" s="29">
        <f aca="true" t="shared" si="19" ref="BK4:BK55">BL4-BJ4</f>
        <v>-44966.92758342996</v>
      </c>
      <c r="BL4" s="29">
        <f>BL5+BL12+BL13+BL14</f>
        <v>1468174.08241657</v>
      </c>
      <c r="BM4" s="29">
        <f aca="true" t="shared" si="20" ref="BM4:BU4">AC4+AL4+AU4+BD4</f>
        <v>4567020.84</v>
      </c>
      <c r="BN4" s="29">
        <f t="shared" si="20"/>
        <v>-209547.7152761747</v>
      </c>
      <c r="BO4" s="29">
        <f t="shared" si="20"/>
        <v>4357473.124723826</v>
      </c>
      <c r="BP4" s="29">
        <f t="shared" si="20"/>
        <v>5242557.84</v>
      </c>
      <c r="BQ4" s="29">
        <f t="shared" si="20"/>
        <v>-242014.86758343014</v>
      </c>
      <c r="BR4" s="29">
        <f t="shared" si="20"/>
        <v>5000542.9724165695</v>
      </c>
      <c r="BS4" s="29">
        <f t="shared" si="20"/>
        <v>5329824.95</v>
      </c>
      <c r="BT4" s="29">
        <f t="shared" si="20"/>
        <v>-242014.8675834299</v>
      </c>
      <c r="BU4" s="29">
        <f t="shared" si="20"/>
        <v>5087810.082416571</v>
      </c>
      <c r="BV4" s="29">
        <f>BV5+BV12+BV13+BV14</f>
        <v>694005.5700000001</v>
      </c>
      <c r="BW4" s="29">
        <f aca="true" t="shared" si="21" ref="BW4:BW55">BX4-BV4</f>
        <v>-447355.99042200006</v>
      </c>
      <c r="BX4" s="29">
        <f>BX5+BX12+BX13+BX14</f>
        <v>246649.579578</v>
      </c>
      <c r="BY4" s="29">
        <f>BY5+BY12+BY13+BY14</f>
        <v>728664.7999999999</v>
      </c>
      <c r="BZ4" s="29">
        <f aca="true" t="shared" si="22" ref="BZ4:BZ55">CA4-BY4</f>
        <v>-469697.33007999987</v>
      </c>
      <c r="CA4" s="29">
        <f>CA5+CA12+CA13+CA14</f>
        <v>258967.46992000006</v>
      </c>
      <c r="CB4" s="29">
        <f>CB5+CB12+CB13+CB14</f>
        <v>688560.1299999999</v>
      </c>
      <c r="CC4" s="29">
        <f aca="true" t="shared" si="23" ref="CC4:CC55">CD4-CB4</f>
        <v>-443845.85979799984</v>
      </c>
      <c r="CD4" s="29">
        <f>CD5+CD12+CD13+CD14</f>
        <v>244714.27020200004</v>
      </c>
      <c r="CE4" s="29">
        <f>CE5+CE12+CE13+CE14</f>
        <v>327290.66000000003</v>
      </c>
      <c r="CF4" s="29">
        <f aca="true" t="shared" si="24" ref="CF4:CF55">CG4-CE4</f>
        <v>-115785.78000000003</v>
      </c>
      <c r="CG4" s="29">
        <f>CG5+CG12+CG13+CG14</f>
        <v>211504.88</v>
      </c>
      <c r="CH4" s="29">
        <f>CH5+CH12+CH13+CH14</f>
        <v>474797.61000000004</v>
      </c>
      <c r="CI4" s="29">
        <f aca="true" t="shared" si="25" ref="CI4:CI55">CJ4-CH4</f>
        <v>-145312.48000000004</v>
      </c>
      <c r="CJ4" s="29">
        <f>CJ5+CJ12+CJ13+CJ14</f>
        <v>329485.13</v>
      </c>
      <c r="CK4" s="29">
        <f>CK5+CK12+CK13+CK14</f>
        <v>588670.1000000001</v>
      </c>
      <c r="CL4" s="29">
        <f aca="true" t="shared" si="26" ref="CL4:CL55">CM4-CK4</f>
        <v>-123864.82000000012</v>
      </c>
      <c r="CM4" s="51">
        <f>CM5+CM12+CM13+CM14</f>
        <v>464805.27999999997</v>
      </c>
      <c r="CN4" s="29">
        <f aca="true" t="shared" si="27" ref="CN4:CV4">BV4+CE4</f>
        <v>1021296.2300000001</v>
      </c>
      <c r="CO4" s="29">
        <f t="shared" si="27"/>
        <v>-563141.7704220001</v>
      </c>
      <c r="CP4" s="29">
        <f t="shared" si="27"/>
        <v>458154.459578</v>
      </c>
      <c r="CQ4" s="29">
        <f t="shared" si="27"/>
        <v>1203462.41</v>
      </c>
      <c r="CR4" s="29">
        <f t="shared" si="27"/>
        <v>-615009.81008</v>
      </c>
      <c r="CS4" s="29">
        <f t="shared" si="27"/>
        <v>588452.5999200001</v>
      </c>
      <c r="CT4" s="29">
        <f t="shared" si="27"/>
        <v>1277230.23</v>
      </c>
      <c r="CU4" s="29">
        <f t="shared" si="27"/>
        <v>-567710.679798</v>
      </c>
      <c r="CV4" s="29">
        <f t="shared" si="27"/>
        <v>709519.550202</v>
      </c>
      <c r="CW4" s="29">
        <f aca="true" t="shared" si="28" ref="CW4:DE4">T4+BM4+CN4</f>
        <v>15529650.25</v>
      </c>
      <c r="CX4" s="29">
        <f t="shared" si="28"/>
        <v>-1176424.9156981744</v>
      </c>
      <c r="CY4" s="29">
        <f t="shared" si="28"/>
        <v>14353225.334301826</v>
      </c>
      <c r="CZ4" s="29">
        <f t="shared" si="28"/>
        <v>17516830.39</v>
      </c>
      <c r="DA4" s="29">
        <f t="shared" si="28"/>
        <v>-1300426.26766343</v>
      </c>
      <c r="DB4" s="29">
        <f t="shared" si="28"/>
        <v>16216404.12233657</v>
      </c>
      <c r="DC4" s="29">
        <f t="shared" si="28"/>
        <v>18649901.71</v>
      </c>
      <c r="DD4" s="29">
        <f t="shared" si="28"/>
        <v>-1304380.2273814296</v>
      </c>
      <c r="DE4" s="29">
        <f t="shared" si="28"/>
        <v>17345521.482618574</v>
      </c>
    </row>
    <row r="5" spans="1:109" s="5" customFormat="1" ht="25.5">
      <c r="A5" s="30" t="s">
        <v>8</v>
      </c>
      <c r="B5" s="31">
        <f aca="true" t="shared" si="29" ref="B5:H5">SUM(B6:B11)</f>
        <v>5941823.37</v>
      </c>
      <c r="C5" s="31">
        <f t="shared" si="1"/>
        <v>-218255.4299999997</v>
      </c>
      <c r="D5" s="31">
        <f t="shared" si="29"/>
        <v>5723567.94</v>
      </c>
      <c r="E5" s="31">
        <f t="shared" si="29"/>
        <v>6251746</v>
      </c>
      <c r="F5" s="31">
        <f t="shared" si="2"/>
        <v>-235900.58999999985</v>
      </c>
      <c r="G5" s="31">
        <f t="shared" si="29"/>
        <v>6015845.41</v>
      </c>
      <c r="H5" s="31">
        <f t="shared" si="29"/>
        <v>7342140.4</v>
      </c>
      <c r="I5" s="31">
        <f t="shared" si="3"/>
        <v>-287006.16000000015</v>
      </c>
      <c r="J5" s="31">
        <f>SUM(J6:J11)</f>
        <v>7055134.24</v>
      </c>
      <c r="K5" s="31">
        <f>SUM(K6:K11)</f>
        <v>3999509.8099999996</v>
      </c>
      <c r="L5" s="31">
        <f t="shared" si="4"/>
        <v>-185480</v>
      </c>
      <c r="M5" s="31">
        <f>SUM(M6:M11)</f>
        <v>3814029.8099999996</v>
      </c>
      <c r="N5" s="31">
        <f>SUM(N6:N11)</f>
        <v>4819064.14</v>
      </c>
      <c r="O5" s="31">
        <f t="shared" si="5"/>
        <v>-207501</v>
      </c>
      <c r="P5" s="31">
        <f>SUM(P6:P11)</f>
        <v>4611563.14</v>
      </c>
      <c r="Q5" s="31">
        <f>SUM(Q6:Q11)</f>
        <v>4700706.13</v>
      </c>
      <c r="R5" s="31">
        <f t="shared" si="6"/>
        <v>-207648.51999999955</v>
      </c>
      <c r="S5" s="31">
        <f>SUM(S6:S11)</f>
        <v>4493057.61</v>
      </c>
      <c r="T5" s="45">
        <f aca="true" t="shared" si="30" ref="T5:AB5">B5+K5</f>
        <v>9941333.18</v>
      </c>
      <c r="U5" s="45">
        <f t="shared" si="30"/>
        <v>-403735.4299999997</v>
      </c>
      <c r="V5" s="45">
        <f t="shared" si="30"/>
        <v>9537597.75</v>
      </c>
      <c r="W5" s="45">
        <f t="shared" si="30"/>
        <v>11070810.14</v>
      </c>
      <c r="X5" s="45">
        <f t="shared" si="30"/>
        <v>-443401.58999999985</v>
      </c>
      <c r="Y5" s="45">
        <f t="shared" si="30"/>
        <v>10627408.55</v>
      </c>
      <c r="Z5" s="45">
        <f t="shared" si="30"/>
        <v>12042846.530000001</v>
      </c>
      <c r="AA5" s="45">
        <f t="shared" si="30"/>
        <v>-494654.6799999997</v>
      </c>
      <c r="AB5" s="45">
        <f t="shared" si="30"/>
        <v>11548191.850000001</v>
      </c>
      <c r="AC5" s="31">
        <f>SUM(AC6:AC11)</f>
        <v>1815227.94</v>
      </c>
      <c r="AD5" s="31">
        <f t="shared" si="8"/>
        <v>-131852</v>
      </c>
      <c r="AE5" s="31">
        <f>SUM(AE6:AE11)</f>
        <v>1683375.94</v>
      </c>
      <c r="AF5" s="31">
        <f>SUM(AF6:AF11)</f>
        <v>2084409.04</v>
      </c>
      <c r="AG5" s="31">
        <f t="shared" si="9"/>
        <v>-150572</v>
      </c>
      <c r="AH5" s="31">
        <f>SUM(AH6:AH11)</f>
        <v>1933837.04</v>
      </c>
      <c r="AI5" s="31">
        <f>SUM(AI6:AI11)</f>
        <v>2084409.04</v>
      </c>
      <c r="AJ5" s="31">
        <f t="shared" si="10"/>
        <v>-150572</v>
      </c>
      <c r="AK5" s="31">
        <f>SUM(AK6:AK11)</f>
        <v>1933837.04</v>
      </c>
      <c r="AL5" s="31">
        <f>SUM(AL6:AL11)</f>
        <v>1173085.6600000001</v>
      </c>
      <c r="AM5" s="31">
        <f t="shared" si="11"/>
        <v>-34815.96999999997</v>
      </c>
      <c r="AN5" s="31">
        <f>SUM(AN6:AN11)</f>
        <v>1138269.6900000002</v>
      </c>
      <c r="AO5" s="31">
        <f>SUM(AO6:AO11)</f>
        <v>1021032.51</v>
      </c>
      <c r="AP5" s="31">
        <f t="shared" si="12"/>
        <v>-34815.96999999997</v>
      </c>
      <c r="AQ5" s="31">
        <f>SUM(AQ6:AQ11)</f>
        <v>986216.54</v>
      </c>
      <c r="AR5" s="31">
        <f>SUM(AR6:AR11)</f>
        <v>1103296.5</v>
      </c>
      <c r="AS5" s="31">
        <f t="shared" si="13"/>
        <v>-34815.96999999997</v>
      </c>
      <c r="AT5" s="31">
        <f>SUM(AT6:AT11)</f>
        <v>1068480.53</v>
      </c>
      <c r="AU5" s="31">
        <f>SUM(AU6:AU11)</f>
        <v>449873.28</v>
      </c>
      <c r="AV5" s="31">
        <f t="shared" si="14"/>
        <v>-11659.969999999972</v>
      </c>
      <c r="AW5" s="31">
        <f>SUM(AW6:AW11)</f>
        <v>438213.31000000006</v>
      </c>
      <c r="AX5" s="31">
        <f>SUM(AX6:AX11)</f>
        <v>636474.48</v>
      </c>
      <c r="AY5" s="31">
        <f t="shared" si="15"/>
        <v>-11659.969999999972</v>
      </c>
      <c r="AZ5" s="31">
        <f>SUM(AZ6:AZ11)</f>
        <v>624814.51</v>
      </c>
      <c r="BA5" s="31">
        <f>SUM(BA6:BA11)</f>
        <v>628978.4</v>
      </c>
      <c r="BB5" s="31">
        <f t="shared" si="16"/>
        <v>-11659.969999999972</v>
      </c>
      <c r="BC5" s="31">
        <f>SUM(BC6:BC11)</f>
        <v>617318.43</v>
      </c>
      <c r="BD5" s="31">
        <f>SUM(BD6:BD11)</f>
        <v>1128833.96</v>
      </c>
      <c r="BE5" s="31">
        <f t="shared" si="17"/>
        <v>-31219.77527617477</v>
      </c>
      <c r="BF5" s="31">
        <f>SUM(BF6:BF11)</f>
        <v>1097614.1847238252</v>
      </c>
      <c r="BG5" s="31">
        <f>SUM(BG6:BG11)</f>
        <v>1500641.81</v>
      </c>
      <c r="BH5" s="31">
        <f t="shared" si="18"/>
        <v>-44966.927583430195</v>
      </c>
      <c r="BI5" s="31">
        <f>SUM(BI6:BI11)</f>
        <v>1455674.8824165699</v>
      </c>
      <c r="BJ5" s="31">
        <f>SUM(BJ6:BJ11)</f>
        <v>1513141.01</v>
      </c>
      <c r="BK5" s="31">
        <f t="shared" si="19"/>
        <v>-44966.92758342996</v>
      </c>
      <c r="BL5" s="31">
        <f>SUM(BL6:BL11)</f>
        <v>1468174.08241657</v>
      </c>
      <c r="BM5" s="45">
        <f aca="true" t="shared" si="31" ref="BM5:BU5">AC5+AL5+AU5+BD5</f>
        <v>4567020.84</v>
      </c>
      <c r="BN5" s="45">
        <f t="shared" si="31"/>
        <v>-209547.7152761747</v>
      </c>
      <c r="BO5" s="45">
        <f t="shared" si="31"/>
        <v>4357473.124723826</v>
      </c>
      <c r="BP5" s="45">
        <f t="shared" si="31"/>
        <v>5242557.84</v>
      </c>
      <c r="BQ5" s="45">
        <f t="shared" si="31"/>
        <v>-242014.86758343014</v>
      </c>
      <c r="BR5" s="45">
        <f t="shared" si="31"/>
        <v>5000542.9724165695</v>
      </c>
      <c r="BS5" s="45">
        <f t="shared" si="31"/>
        <v>5329824.95</v>
      </c>
      <c r="BT5" s="45">
        <f t="shared" si="31"/>
        <v>-242014.8675834299</v>
      </c>
      <c r="BU5" s="45">
        <f t="shared" si="31"/>
        <v>5087810.082416571</v>
      </c>
      <c r="BV5" s="31">
        <f>SUM(BV6:BV11)</f>
        <v>694005.5700000001</v>
      </c>
      <c r="BW5" s="31">
        <f t="shared" si="21"/>
        <v>-447355.99042200006</v>
      </c>
      <c r="BX5" s="31">
        <f>SUM(BX6:BX11)</f>
        <v>246649.579578</v>
      </c>
      <c r="BY5" s="31">
        <f>SUM(BY6:BY11)</f>
        <v>728664.7999999999</v>
      </c>
      <c r="BZ5" s="31">
        <f t="shared" si="22"/>
        <v>-469697.33007999987</v>
      </c>
      <c r="CA5" s="31">
        <f>SUM(CA6:CA11)</f>
        <v>258967.46992000006</v>
      </c>
      <c r="CB5" s="31">
        <f>SUM(CB6:CB11)</f>
        <v>688560.1299999999</v>
      </c>
      <c r="CC5" s="31">
        <f t="shared" si="23"/>
        <v>-443845.85979799984</v>
      </c>
      <c r="CD5" s="31">
        <f>SUM(CD6:CD11)</f>
        <v>244714.27020200004</v>
      </c>
      <c r="CE5" s="31">
        <f>SUM(CE6:CE11)</f>
        <v>327290.66000000003</v>
      </c>
      <c r="CF5" s="31">
        <f t="shared" si="24"/>
        <v>-115785.78000000003</v>
      </c>
      <c r="CG5" s="31">
        <f>SUM(CG6:CG11)</f>
        <v>211504.88</v>
      </c>
      <c r="CH5" s="31">
        <f>SUM(CH6:CH11)</f>
        <v>474797.61000000004</v>
      </c>
      <c r="CI5" s="31">
        <f t="shared" si="25"/>
        <v>-145312.48000000004</v>
      </c>
      <c r="CJ5" s="31">
        <f>SUM(CJ6:CJ11)</f>
        <v>329485.13</v>
      </c>
      <c r="CK5" s="31">
        <f>SUM(CK6:CK11)</f>
        <v>588670.1000000001</v>
      </c>
      <c r="CL5" s="31">
        <f t="shared" si="26"/>
        <v>-123864.82000000012</v>
      </c>
      <c r="CM5" s="52">
        <f>SUM(CM6:CM11)</f>
        <v>464805.27999999997</v>
      </c>
      <c r="CN5" s="45">
        <f aca="true" t="shared" si="32" ref="CN5:CV5">BV5+CE5</f>
        <v>1021296.2300000001</v>
      </c>
      <c r="CO5" s="45">
        <f t="shared" si="32"/>
        <v>-563141.7704220001</v>
      </c>
      <c r="CP5" s="45">
        <f t="shared" si="32"/>
        <v>458154.459578</v>
      </c>
      <c r="CQ5" s="45">
        <f t="shared" si="32"/>
        <v>1203462.41</v>
      </c>
      <c r="CR5" s="45">
        <f t="shared" si="32"/>
        <v>-615009.81008</v>
      </c>
      <c r="CS5" s="45">
        <f t="shared" si="32"/>
        <v>588452.5999200001</v>
      </c>
      <c r="CT5" s="45">
        <f t="shared" si="32"/>
        <v>1277230.23</v>
      </c>
      <c r="CU5" s="45">
        <f t="shared" si="32"/>
        <v>-567710.679798</v>
      </c>
      <c r="CV5" s="45">
        <f t="shared" si="32"/>
        <v>709519.550202</v>
      </c>
      <c r="CW5" s="61">
        <f aca="true" t="shared" si="33" ref="CW5:DE5">T5+BM5+CN5</f>
        <v>15529650.25</v>
      </c>
      <c r="CX5" s="61">
        <f t="shared" si="33"/>
        <v>-1176424.9156981744</v>
      </c>
      <c r="CY5" s="61">
        <f t="shared" si="33"/>
        <v>14353225.334301826</v>
      </c>
      <c r="CZ5" s="61">
        <f t="shared" si="33"/>
        <v>17516830.39</v>
      </c>
      <c r="DA5" s="61">
        <f t="shared" si="33"/>
        <v>-1300426.26766343</v>
      </c>
      <c r="DB5" s="61">
        <f t="shared" si="33"/>
        <v>16216404.12233657</v>
      </c>
      <c r="DC5" s="61">
        <f t="shared" si="33"/>
        <v>18649901.71</v>
      </c>
      <c r="DD5" s="61">
        <f t="shared" si="33"/>
        <v>-1304380.2273814296</v>
      </c>
      <c r="DE5" s="61">
        <f t="shared" si="33"/>
        <v>17345521.482618574</v>
      </c>
    </row>
    <row r="6" spans="1:109" ht="15">
      <c r="A6" s="30" t="s">
        <v>9</v>
      </c>
      <c r="B6" s="32">
        <v>3444734.61</v>
      </c>
      <c r="C6" s="31">
        <f t="shared" si="1"/>
        <v>-218255.4299999997</v>
      </c>
      <c r="D6" s="32">
        <v>3226479.18</v>
      </c>
      <c r="E6" s="32">
        <v>3723228.96</v>
      </c>
      <c r="F6" s="31">
        <f t="shared" si="2"/>
        <v>-235900.58999999985</v>
      </c>
      <c r="G6" s="32">
        <v>3487328.37</v>
      </c>
      <c r="H6" s="32">
        <v>4529830.24</v>
      </c>
      <c r="I6" s="31">
        <f t="shared" si="3"/>
        <v>-287006.16000000015</v>
      </c>
      <c r="J6" s="32">
        <v>4242824.08</v>
      </c>
      <c r="K6" s="32">
        <v>2518489.38</v>
      </c>
      <c r="L6" s="31">
        <f t="shared" si="4"/>
        <v>-185480</v>
      </c>
      <c r="M6" s="32">
        <v>2333009.38</v>
      </c>
      <c r="N6" s="32">
        <v>2817497.52</v>
      </c>
      <c r="O6" s="31">
        <f t="shared" si="5"/>
        <v>-207501</v>
      </c>
      <c r="P6" s="32">
        <v>2609996.52</v>
      </c>
      <c r="Q6" s="32">
        <v>2819497.52</v>
      </c>
      <c r="R6" s="31">
        <f t="shared" si="6"/>
        <v>-207648.52000000002</v>
      </c>
      <c r="S6" s="32">
        <v>2611849</v>
      </c>
      <c r="T6" s="45">
        <f aca="true" t="shared" si="34" ref="T6:AB6">B6+K6</f>
        <v>5963223.99</v>
      </c>
      <c r="U6" s="45">
        <f t="shared" si="34"/>
        <v>-403735.4299999997</v>
      </c>
      <c r="V6" s="45">
        <f t="shared" si="34"/>
        <v>5559488.5600000005</v>
      </c>
      <c r="W6" s="45">
        <f t="shared" si="34"/>
        <v>6540726.48</v>
      </c>
      <c r="X6" s="45">
        <f t="shared" si="34"/>
        <v>-443401.58999999985</v>
      </c>
      <c r="Y6" s="45">
        <f t="shared" si="34"/>
        <v>6097324.890000001</v>
      </c>
      <c r="Z6" s="45">
        <f t="shared" si="34"/>
        <v>7349327.76</v>
      </c>
      <c r="AA6" s="45">
        <f t="shared" si="34"/>
        <v>-494654.68000000017</v>
      </c>
      <c r="AB6" s="45">
        <f t="shared" si="34"/>
        <v>6854673.08</v>
      </c>
      <c r="AC6" s="32">
        <v>1226532.52</v>
      </c>
      <c r="AD6" s="31">
        <f t="shared" si="8"/>
        <v>-131852</v>
      </c>
      <c r="AE6" s="32">
        <v>1094680.52</v>
      </c>
      <c r="AF6" s="32">
        <v>1400678.04</v>
      </c>
      <c r="AG6" s="31">
        <f t="shared" si="9"/>
        <v>-150572</v>
      </c>
      <c r="AH6" s="32">
        <v>1250106.04</v>
      </c>
      <c r="AI6" s="32">
        <v>1400678.04</v>
      </c>
      <c r="AJ6" s="31">
        <f t="shared" si="10"/>
        <v>-150572</v>
      </c>
      <c r="AK6" s="32">
        <v>1250106.04</v>
      </c>
      <c r="AL6" s="32">
        <v>852560.68</v>
      </c>
      <c r="AM6" s="31">
        <f t="shared" si="11"/>
        <v>-34815.97000000009</v>
      </c>
      <c r="AN6" s="32">
        <v>817744.71</v>
      </c>
      <c r="AO6" s="32">
        <v>695096.28</v>
      </c>
      <c r="AP6" s="31">
        <f t="shared" si="12"/>
        <v>-34815.96999999997</v>
      </c>
      <c r="AQ6" s="32">
        <v>660280.31</v>
      </c>
      <c r="AR6" s="32">
        <v>859060.08</v>
      </c>
      <c r="AS6" s="31">
        <f t="shared" si="13"/>
        <v>-34815.96999999997</v>
      </c>
      <c r="AT6" s="32">
        <v>824244.11</v>
      </c>
      <c r="AU6" s="32">
        <v>333142</v>
      </c>
      <c r="AV6" s="31">
        <f t="shared" si="14"/>
        <v>-11659.969999999972</v>
      </c>
      <c r="AW6" s="32">
        <v>321482.03</v>
      </c>
      <c r="AX6" s="32">
        <v>333142</v>
      </c>
      <c r="AY6" s="31">
        <f t="shared" si="15"/>
        <v>-11659.969999999972</v>
      </c>
      <c r="AZ6" s="32">
        <v>321482.03</v>
      </c>
      <c r="BA6" s="32">
        <v>333142</v>
      </c>
      <c r="BB6" s="31">
        <f t="shared" si="16"/>
        <v>-11659.969999999972</v>
      </c>
      <c r="BC6" s="32">
        <v>321482.03</v>
      </c>
      <c r="BD6" s="32">
        <v>734363.53</v>
      </c>
      <c r="BE6" s="31">
        <f t="shared" si="17"/>
        <v>-31219.775276175</v>
      </c>
      <c r="BF6" s="32">
        <v>703143.754723825</v>
      </c>
      <c r="BG6" s="32">
        <v>1057729.32</v>
      </c>
      <c r="BH6" s="31">
        <f t="shared" si="18"/>
        <v>-44966.92758343008</v>
      </c>
      <c r="BI6" s="32">
        <v>1012762.39241657</v>
      </c>
      <c r="BJ6" s="32">
        <v>1057729.32</v>
      </c>
      <c r="BK6" s="31">
        <f t="shared" si="19"/>
        <v>-44966.92758343008</v>
      </c>
      <c r="BL6" s="32">
        <v>1012762.39241657</v>
      </c>
      <c r="BM6" s="45">
        <f aca="true" t="shared" si="35" ref="BM6:BU6">AC6+AL6+AU6+BD6</f>
        <v>3146598.7300000004</v>
      </c>
      <c r="BN6" s="45">
        <f t="shared" si="35"/>
        <v>-209547.71527617506</v>
      </c>
      <c r="BO6" s="45">
        <f t="shared" si="35"/>
        <v>2937051.014723825</v>
      </c>
      <c r="BP6" s="45">
        <f t="shared" si="35"/>
        <v>3486645.6400000006</v>
      </c>
      <c r="BQ6" s="45">
        <f t="shared" si="35"/>
        <v>-242014.86758343002</v>
      </c>
      <c r="BR6" s="45">
        <f t="shared" si="35"/>
        <v>3244630.7724165698</v>
      </c>
      <c r="BS6" s="45">
        <f t="shared" si="35"/>
        <v>3650609.4400000004</v>
      </c>
      <c r="BT6" s="45">
        <f t="shared" si="35"/>
        <v>-242014.86758343002</v>
      </c>
      <c r="BU6" s="45">
        <f t="shared" si="35"/>
        <v>3408594.5724165696</v>
      </c>
      <c r="BV6" s="32">
        <v>397558.23</v>
      </c>
      <c r="BW6" s="31">
        <f t="shared" si="21"/>
        <v>-256266.03505799998</v>
      </c>
      <c r="BX6" s="32">
        <v>141292.194942</v>
      </c>
      <c r="BY6" s="32">
        <v>443632.2</v>
      </c>
      <c r="BZ6" s="31">
        <f t="shared" si="22"/>
        <v>-285965.31612</v>
      </c>
      <c r="CA6" s="32">
        <v>157666.88388000004</v>
      </c>
      <c r="CB6" s="32">
        <v>420650.48</v>
      </c>
      <c r="CC6" s="31">
        <f t="shared" si="23"/>
        <v>-271151.29940799996</v>
      </c>
      <c r="CD6" s="32">
        <v>149499.18059200002</v>
      </c>
      <c r="CE6" s="32">
        <v>238813.51</v>
      </c>
      <c r="CF6" s="31">
        <f t="shared" si="24"/>
        <v>-115785.78000000001</v>
      </c>
      <c r="CG6" s="32">
        <v>123027.73</v>
      </c>
      <c r="CH6" s="32">
        <v>321714.84</v>
      </c>
      <c r="CI6" s="31">
        <f t="shared" si="25"/>
        <v>-145312.48000000004</v>
      </c>
      <c r="CJ6" s="32">
        <v>176402.36</v>
      </c>
      <c r="CK6" s="32">
        <v>321714.84</v>
      </c>
      <c r="CL6" s="31">
        <f t="shared" si="26"/>
        <v>-123864.82000000004</v>
      </c>
      <c r="CM6" s="53">
        <v>197850.02</v>
      </c>
      <c r="CN6" s="45">
        <f aca="true" t="shared" si="36" ref="CN6:CV6">BV6+CE6</f>
        <v>636371.74</v>
      </c>
      <c r="CO6" s="45">
        <f t="shared" si="36"/>
        <v>-372051.815058</v>
      </c>
      <c r="CP6" s="45">
        <f t="shared" si="36"/>
        <v>264319.924942</v>
      </c>
      <c r="CQ6" s="45">
        <f t="shared" si="36"/>
        <v>765347.04</v>
      </c>
      <c r="CR6" s="45">
        <f t="shared" si="36"/>
        <v>-431277.79612</v>
      </c>
      <c r="CS6" s="45">
        <f t="shared" si="36"/>
        <v>334069.24388</v>
      </c>
      <c r="CT6" s="45">
        <f t="shared" si="36"/>
        <v>742365.3200000001</v>
      </c>
      <c r="CU6" s="45">
        <f t="shared" si="36"/>
        <v>-395016.119408</v>
      </c>
      <c r="CV6" s="45">
        <f t="shared" si="36"/>
        <v>347349.20059200004</v>
      </c>
      <c r="CW6" s="61">
        <f aca="true" t="shared" si="37" ref="CW6:DE6">T6+BM6+CN6</f>
        <v>9746194.46</v>
      </c>
      <c r="CX6" s="61">
        <f t="shared" si="37"/>
        <v>-985334.9603341748</v>
      </c>
      <c r="CY6" s="61">
        <f t="shared" si="37"/>
        <v>8760859.499665825</v>
      </c>
      <c r="CZ6" s="61">
        <f t="shared" si="37"/>
        <v>10792719.16</v>
      </c>
      <c r="DA6" s="61">
        <f t="shared" si="37"/>
        <v>-1116694.2537034298</v>
      </c>
      <c r="DB6" s="61">
        <f t="shared" si="37"/>
        <v>9676024.90629657</v>
      </c>
      <c r="DC6" s="61">
        <f t="shared" si="37"/>
        <v>11742302.52</v>
      </c>
      <c r="DD6" s="61">
        <f t="shared" si="37"/>
        <v>-1131685.6669914303</v>
      </c>
      <c r="DE6" s="61">
        <f t="shared" si="37"/>
        <v>10610616.85300857</v>
      </c>
    </row>
    <row r="7" spans="1:109" ht="15">
      <c r="A7" s="30" t="s">
        <v>10</v>
      </c>
      <c r="B7" s="32">
        <v>1651788.84</v>
      </c>
      <c r="C7" s="31">
        <f t="shared" si="1"/>
        <v>0</v>
      </c>
      <c r="D7" s="32">
        <v>1651788.84</v>
      </c>
      <c r="E7" s="32">
        <v>1704973.96</v>
      </c>
      <c r="F7" s="31">
        <f t="shared" si="2"/>
        <v>0</v>
      </c>
      <c r="G7" s="32">
        <v>1704973.96</v>
      </c>
      <c r="H7" s="32">
        <v>2086687.2</v>
      </c>
      <c r="I7" s="31">
        <f t="shared" si="3"/>
        <v>0</v>
      </c>
      <c r="J7" s="32">
        <v>2086687.2</v>
      </c>
      <c r="K7" s="32">
        <v>733029.19</v>
      </c>
      <c r="L7" s="31">
        <f t="shared" si="4"/>
        <v>0</v>
      </c>
      <c r="M7" s="32">
        <v>733029.19</v>
      </c>
      <c r="N7" s="32">
        <v>1207407.36</v>
      </c>
      <c r="O7" s="31">
        <f t="shared" si="5"/>
        <v>0</v>
      </c>
      <c r="P7" s="32">
        <v>1207407.36</v>
      </c>
      <c r="Q7" s="32">
        <v>1096677.46</v>
      </c>
      <c r="R7" s="31">
        <f t="shared" si="6"/>
        <v>0</v>
      </c>
      <c r="S7" s="32">
        <v>1096677.46</v>
      </c>
      <c r="T7" s="45">
        <f aca="true" t="shared" si="38" ref="T7:AB7">B7+K7</f>
        <v>2384818.0300000003</v>
      </c>
      <c r="U7" s="45">
        <f t="shared" si="38"/>
        <v>0</v>
      </c>
      <c r="V7" s="45">
        <f t="shared" si="38"/>
        <v>2384818.0300000003</v>
      </c>
      <c r="W7" s="45">
        <f t="shared" si="38"/>
        <v>2912381.3200000003</v>
      </c>
      <c r="X7" s="45">
        <f t="shared" si="38"/>
        <v>0</v>
      </c>
      <c r="Y7" s="45">
        <f t="shared" si="38"/>
        <v>2912381.3200000003</v>
      </c>
      <c r="Z7" s="45">
        <f t="shared" si="38"/>
        <v>3183364.66</v>
      </c>
      <c r="AA7" s="45">
        <f t="shared" si="38"/>
        <v>0</v>
      </c>
      <c r="AB7" s="45">
        <f t="shared" si="38"/>
        <v>3183364.66</v>
      </c>
      <c r="AC7" s="32">
        <v>329273.54</v>
      </c>
      <c r="AD7" s="31">
        <f t="shared" si="8"/>
        <v>0</v>
      </c>
      <c r="AE7" s="32">
        <v>329273.54</v>
      </c>
      <c r="AF7" s="32">
        <v>208523.53</v>
      </c>
      <c r="AG7" s="31">
        <f t="shared" si="9"/>
        <v>0</v>
      </c>
      <c r="AH7" s="32">
        <v>208523.53</v>
      </c>
      <c r="AI7" s="32">
        <v>208523.53</v>
      </c>
      <c r="AJ7" s="31">
        <f t="shared" si="10"/>
        <v>0</v>
      </c>
      <c r="AK7" s="32">
        <v>208523.53</v>
      </c>
      <c r="AL7" s="32">
        <v>246955.01</v>
      </c>
      <c r="AM7" s="31">
        <f t="shared" si="11"/>
        <v>0</v>
      </c>
      <c r="AN7" s="32">
        <v>246955.01</v>
      </c>
      <c r="AO7" s="32">
        <v>201352.27</v>
      </c>
      <c r="AP7" s="31">
        <f t="shared" si="12"/>
        <v>0</v>
      </c>
      <c r="AQ7" s="32">
        <v>201352.27</v>
      </c>
      <c r="AR7" s="32">
        <v>101119.8</v>
      </c>
      <c r="AS7" s="31">
        <f t="shared" si="13"/>
        <v>0</v>
      </c>
      <c r="AT7" s="32">
        <v>101119.8</v>
      </c>
      <c r="AU7" s="32">
        <v>60259.5</v>
      </c>
      <c r="AV7" s="31">
        <f t="shared" si="14"/>
        <v>0</v>
      </c>
      <c r="AW7" s="32">
        <v>60259.5</v>
      </c>
      <c r="AX7" s="32">
        <v>236383.72</v>
      </c>
      <c r="AY7" s="31">
        <f t="shared" si="15"/>
        <v>0</v>
      </c>
      <c r="AZ7" s="32">
        <v>236383.72</v>
      </c>
      <c r="BA7" s="32">
        <v>230869.42</v>
      </c>
      <c r="BB7" s="31">
        <f t="shared" si="16"/>
        <v>0</v>
      </c>
      <c r="BC7" s="32">
        <v>230869.42</v>
      </c>
      <c r="BD7" s="32">
        <v>237652.82</v>
      </c>
      <c r="BE7" s="31">
        <f t="shared" si="17"/>
        <v>0</v>
      </c>
      <c r="BF7" s="32">
        <v>237652.82</v>
      </c>
      <c r="BG7" s="32">
        <v>271037.32</v>
      </c>
      <c r="BH7" s="31">
        <f t="shared" si="18"/>
        <v>0</v>
      </c>
      <c r="BI7" s="32">
        <v>271037.32</v>
      </c>
      <c r="BJ7" s="32">
        <v>295039.12</v>
      </c>
      <c r="BK7" s="31">
        <f t="shared" si="19"/>
        <v>0</v>
      </c>
      <c r="BL7" s="32">
        <v>295039.12</v>
      </c>
      <c r="BM7" s="45">
        <f aca="true" t="shared" si="39" ref="BM7:BU7">AC7+AL7+AU7+BD7</f>
        <v>874140.8700000001</v>
      </c>
      <c r="BN7" s="45">
        <f t="shared" si="39"/>
        <v>0</v>
      </c>
      <c r="BO7" s="45">
        <f t="shared" si="39"/>
        <v>874140.8700000001</v>
      </c>
      <c r="BP7" s="45">
        <f t="shared" si="39"/>
        <v>917296.8400000001</v>
      </c>
      <c r="BQ7" s="45">
        <f t="shared" si="39"/>
        <v>0</v>
      </c>
      <c r="BR7" s="45">
        <f t="shared" si="39"/>
        <v>917296.8400000001</v>
      </c>
      <c r="BS7" s="45">
        <f t="shared" si="39"/>
        <v>835551.87</v>
      </c>
      <c r="BT7" s="45">
        <f t="shared" si="39"/>
        <v>0</v>
      </c>
      <c r="BU7" s="45">
        <f t="shared" si="39"/>
        <v>835551.87</v>
      </c>
      <c r="BV7" s="32">
        <v>242512</v>
      </c>
      <c r="BW7" s="31">
        <f t="shared" si="21"/>
        <v>-156323.2352</v>
      </c>
      <c r="BX7" s="32">
        <v>86188.7648</v>
      </c>
      <c r="BY7" s="32">
        <v>237216.9</v>
      </c>
      <c r="BZ7" s="31">
        <f t="shared" si="22"/>
        <v>-152910.01374</v>
      </c>
      <c r="CA7" s="32">
        <v>84306.88626</v>
      </c>
      <c r="CB7" s="32">
        <v>220886.93</v>
      </c>
      <c r="CC7" s="31">
        <f t="shared" si="23"/>
        <v>-142383.71507799998</v>
      </c>
      <c r="CD7" s="32">
        <v>78503.21492200001</v>
      </c>
      <c r="CE7" s="32">
        <v>34455.64</v>
      </c>
      <c r="CF7" s="31">
        <f t="shared" si="24"/>
        <v>0</v>
      </c>
      <c r="CG7" s="32">
        <v>34455.64</v>
      </c>
      <c r="CH7" s="32">
        <v>97683.71</v>
      </c>
      <c r="CI7" s="31">
        <f t="shared" si="25"/>
        <v>0</v>
      </c>
      <c r="CJ7" s="32">
        <v>97683.71</v>
      </c>
      <c r="CK7" s="32">
        <v>180458.57</v>
      </c>
      <c r="CL7" s="31">
        <f t="shared" si="26"/>
        <v>0</v>
      </c>
      <c r="CM7" s="53">
        <v>180458.57</v>
      </c>
      <c r="CN7" s="45">
        <f aca="true" t="shared" si="40" ref="CN7:CV7">BV7+CE7</f>
        <v>276967.64</v>
      </c>
      <c r="CO7" s="45">
        <f t="shared" si="40"/>
        <v>-156323.2352</v>
      </c>
      <c r="CP7" s="45">
        <f t="shared" si="40"/>
        <v>120644.4048</v>
      </c>
      <c r="CQ7" s="45">
        <f t="shared" si="40"/>
        <v>334900.61</v>
      </c>
      <c r="CR7" s="45">
        <f t="shared" si="40"/>
        <v>-152910.01374</v>
      </c>
      <c r="CS7" s="45">
        <f t="shared" si="40"/>
        <v>181990.59626000002</v>
      </c>
      <c r="CT7" s="45">
        <f t="shared" si="40"/>
        <v>401345.5</v>
      </c>
      <c r="CU7" s="45">
        <f t="shared" si="40"/>
        <v>-142383.71507799998</v>
      </c>
      <c r="CV7" s="45">
        <f t="shared" si="40"/>
        <v>258961.78492200002</v>
      </c>
      <c r="CW7" s="61">
        <f aca="true" t="shared" si="41" ref="CW7:DE7">T7+BM7+CN7</f>
        <v>3535926.5400000005</v>
      </c>
      <c r="CX7" s="61">
        <f t="shared" si="41"/>
        <v>-156323.2352</v>
      </c>
      <c r="CY7" s="61">
        <f t="shared" si="41"/>
        <v>3379603.3048000005</v>
      </c>
      <c r="CZ7" s="61">
        <f t="shared" si="41"/>
        <v>4164578.77</v>
      </c>
      <c r="DA7" s="61">
        <f t="shared" si="41"/>
        <v>-152910.01374</v>
      </c>
      <c r="DB7" s="61">
        <f t="shared" si="41"/>
        <v>4011668.75626</v>
      </c>
      <c r="DC7" s="61">
        <f t="shared" si="41"/>
        <v>4420262.03</v>
      </c>
      <c r="DD7" s="61">
        <f t="shared" si="41"/>
        <v>-142383.71507799998</v>
      </c>
      <c r="DE7" s="61">
        <f t="shared" si="41"/>
        <v>4277878.314922</v>
      </c>
    </row>
    <row r="8" spans="1:109" ht="15">
      <c r="A8" s="30" t="s">
        <v>11</v>
      </c>
      <c r="B8" s="32">
        <v>494719.24</v>
      </c>
      <c r="C8" s="31">
        <f t="shared" si="1"/>
        <v>0</v>
      </c>
      <c r="D8" s="32">
        <v>494719.24</v>
      </c>
      <c r="E8" s="32">
        <v>475880.28</v>
      </c>
      <c r="F8" s="31">
        <f t="shared" si="2"/>
        <v>0</v>
      </c>
      <c r="G8" s="32">
        <v>475880.28</v>
      </c>
      <c r="H8" s="32">
        <v>345043.01</v>
      </c>
      <c r="I8" s="31">
        <f t="shared" si="3"/>
        <v>0</v>
      </c>
      <c r="J8" s="32">
        <v>345043.01</v>
      </c>
      <c r="K8" s="32">
        <v>556336.11</v>
      </c>
      <c r="L8" s="31">
        <f t="shared" si="4"/>
        <v>0</v>
      </c>
      <c r="M8" s="32">
        <v>556336.11</v>
      </c>
      <c r="N8" s="32">
        <v>562573.31</v>
      </c>
      <c r="O8" s="31">
        <f t="shared" si="5"/>
        <v>0</v>
      </c>
      <c r="P8" s="32">
        <v>562573.31</v>
      </c>
      <c r="Q8" s="32">
        <v>508617.86</v>
      </c>
      <c r="R8" s="31">
        <f t="shared" si="6"/>
        <v>0</v>
      </c>
      <c r="S8" s="32">
        <v>508617.86</v>
      </c>
      <c r="T8" s="45">
        <f aca="true" t="shared" si="42" ref="T8:AB8">B8+K8</f>
        <v>1051055.35</v>
      </c>
      <c r="U8" s="45">
        <f t="shared" si="42"/>
        <v>0</v>
      </c>
      <c r="V8" s="45">
        <f t="shared" si="42"/>
        <v>1051055.35</v>
      </c>
      <c r="W8" s="45">
        <f t="shared" si="42"/>
        <v>1038453.5900000001</v>
      </c>
      <c r="X8" s="45">
        <f t="shared" si="42"/>
        <v>0</v>
      </c>
      <c r="Y8" s="45">
        <f t="shared" si="42"/>
        <v>1038453.5900000001</v>
      </c>
      <c r="Z8" s="45">
        <f t="shared" si="42"/>
        <v>853660.87</v>
      </c>
      <c r="AA8" s="45">
        <f t="shared" si="42"/>
        <v>0</v>
      </c>
      <c r="AB8" s="45">
        <f t="shared" si="42"/>
        <v>853660.87</v>
      </c>
      <c r="AC8" s="32">
        <v>164479.5</v>
      </c>
      <c r="AD8" s="31">
        <f t="shared" si="8"/>
        <v>0</v>
      </c>
      <c r="AE8" s="32">
        <v>164479.5</v>
      </c>
      <c r="AF8" s="32">
        <v>414220.37</v>
      </c>
      <c r="AG8" s="31">
        <f t="shared" si="9"/>
        <v>0</v>
      </c>
      <c r="AH8" s="32">
        <v>414220.37</v>
      </c>
      <c r="AI8" s="32">
        <v>414220.37</v>
      </c>
      <c r="AJ8" s="31">
        <f t="shared" si="10"/>
        <v>0</v>
      </c>
      <c r="AK8" s="32">
        <v>414220.37</v>
      </c>
      <c r="AL8" s="32">
        <v>27817.61</v>
      </c>
      <c r="AM8" s="31">
        <f t="shared" si="11"/>
        <v>0</v>
      </c>
      <c r="AN8" s="32">
        <v>27817.61</v>
      </c>
      <c r="AO8" s="32">
        <v>51483.98</v>
      </c>
      <c r="AP8" s="31">
        <f t="shared" si="12"/>
        <v>0</v>
      </c>
      <c r="AQ8" s="32">
        <v>51483.98</v>
      </c>
      <c r="AR8" s="32">
        <v>59164.08</v>
      </c>
      <c r="AS8" s="31">
        <f t="shared" si="13"/>
        <v>0</v>
      </c>
      <c r="AT8" s="32">
        <v>59164.08</v>
      </c>
      <c r="AU8" s="32">
        <v>8855</v>
      </c>
      <c r="AV8" s="31">
        <f t="shared" si="14"/>
        <v>0</v>
      </c>
      <c r="AW8" s="32">
        <v>8855</v>
      </c>
      <c r="AX8" s="32">
        <v>15180</v>
      </c>
      <c r="AY8" s="31">
        <f t="shared" si="15"/>
        <v>0</v>
      </c>
      <c r="AZ8" s="32">
        <v>15180</v>
      </c>
      <c r="BA8" s="32">
        <v>15180</v>
      </c>
      <c r="BB8" s="31">
        <f t="shared" si="16"/>
        <v>0</v>
      </c>
      <c r="BC8" s="32">
        <v>15180</v>
      </c>
      <c r="BD8" s="32"/>
      <c r="BE8" s="31">
        <f t="shared" si="17"/>
        <v>0</v>
      </c>
      <c r="BF8" s="32"/>
      <c r="BG8" s="32"/>
      <c r="BH8" s="31">
        <f t="shared" si="18"/>
        <v>0</v>
      </c>
      <c r="BI8" s="32"/>
      <c r="BJ8" s="32">
        <v>203.34</v>
      </c>
      <c r="BK8" s="31">
        <f t="shared" si="19"/>
        <v>0</v>
      </c>
      <c r="BL8" s="32">
        <v>203.34</v>
      </c>
      <c r="BM8" s="45">
        <f aca="true" t="shared" si="43" ref="BM8:BU8">AC8+AL8+AU8+BD8</f>
        <v>201152.11</v>
      </c>
      <c r="BN8" s="45">
        <f t="shared" si="43"/>
        <v>0</v>
      </c>
      <c r="BO8" s="45">
        <f t="shared" si="43"/>
        <v>201152.11</v>
      </c>
      <c r="BP8" s="45">
        <f t="shared" si="43"/>
        <v>480884.35</v>
      </c>
      <c r="BQ8" s="45">
        <f t="shared" si="43"/>
        <v>0</v>
      </c>
      <c r="BR8" s="45">
        <f t="shared" si="43"/>
        <v>480884.35</v>
      </c>
      <c r="BS8" s="45">
        <f t="shared" si="43"/>
        <v>488767.79000000004</v>
      </c>
      <c r="BT8" s="45">
        <f t="shared" si="43"/>
        <v>0</v>
      </c>
      <c r="BU8" s="45">
        <f t="shared" si="43"/>
        <v>488767.79000000004</v>
      </c>
      <c r="BV8" s="32">
        <v>5451.66</v>
      </c>
      <c r="BW8" s="31">
        <f t="shared" si="21"/>
        <v>-3514.140036</v>
      </c>
      <c r="BX8" s="32">
        <v>1937.519964</v>
      </c>
      <c r="BY8" s="32">
        <v>786.24</v>
      </c>
      <c r="BZ8" s="31">
        <f t="shared" si="22"/>
        <v>-506.810304</v>
      </c>
      <c r="CA8" s="32">
        <v>279.42969600000004</v>
      </c>
      <c r="CB8" s="32">
        <v>759.96</v>
      </c>
      <c r="CC8" s="31">
        <f t="shared" si="23"/>
        <v>-489.87021599999997</v>
      </c>
      <c r="CD8" s="32">
        <v>270.08978400000007</v>
      </c>
      <c r="CE8" s="32">
        <v>1209.96</v>
      </c>
      <c r="CF8" s="31">
        <f t="shared" si="24"/>
        <v>0</v>
      </c>
      <c r="CG8" s="32">
        <v>1209.96</v>
      </c>
      <c r="CH8" s="32">
        <v>7023.37</v>
      </c>
      <c r="CI8" s="31">
        <f t="shared" si="25"/>
        <v>0</v>
      </c>
      <c r="CJ8" s="32">
        <v>7023.37</v>
      </c>
      <c r="CK8" s="32">
        <v>13116.2</v>
      </c>
      <c r="CL8" s="31">
        <f t="shared" si="26"/>
        <v>0</v>
      </c>
      <c r="CM8" s="53">
        <v>13116.2</v>
      </c>
      <c r="CN8" s="45">
        <f aca="true" t="shared" si="44" ref="CN8:CV8">BV8+CE8</f>
        <v>6661.62</v>
      </c>
      <c r="CO8" s="45">
        <f t="shared" si="44"/>
        <v>-3514.140036</v>
      </c>
      <c r="CP8" s="45">
        <f t="shared" si="44"/>
        <v>3147.479964</v>
      </c>
      <c r="CQ8" s="45">
        <f t="shared" si="44"/>
        <v>7809.61</v>
      </c>
      <c r="CR8" s="45">
        <f t="shared" si="44"/>
        <v>-506.810304</v>
      </c>
      <c r="CS8" s="45">
        <f t="shared" si="44"/>
        <v>7302.799696</v>
      </c>
      <c r="CT8" s="45">
        <f t="shared" si="44"/>
        <v>13876.16</v>
      </c>
      <c r="CU8" s="45">
        <f t="shared" si="44"/>
        <v>-489.87021599999997</v>
      </c>
      <c r="CV8" s="45">
        <f t="shared" si="44"/>
        <v>13386.289784</v>
      </c>
      <c r="CW8" s="61">
        <f aca="true" t="shared" si="45" ref="CW8:DE8">T8+BM8+CN8</f>
        <v>1258869.08</v>
      </c>
      <c r="CX8" s="61">
        <f t="shared" si="45"/>
        <v>-3514.140036</v>
      </c>
      <c r="CY8" s="61">
        <f t="shared" si="45"/>
        <v>1255354.939964</v>
      </c>
      <c r="CZ8" s="61">
        <f t="shared" si="45"/>
        <v>1527147.55</v>
      </c>
      <c r="DA8" s="61">
        <f t="shared" si="45"/>
        <v>-506.810304</v>
      </c>
      <c r="DB8" s="61">
        <f t="shared" si="45"/>
        <v>1526640.739696</v>
      </c>
      <c r="DC8" s="61">
        <f t="shared" si="45"/>
        <v>1356304.82</v>
      </c>
      <c r="DD8" s="61">
        <f t="shared" si="45"/>
        <v>-489.87021599999997</v>
      </c>
      <c r="DE8" s="61">
        <f t="shared" si="45"/>
        <v>1355814.9497840002</v>
      </c>
    </row>
    <row r="9" spans="1:109" ht="15">
      <c r="A9" s="30" t="s">
        <v>12</v>
      </c>
      <c r="B9" s="32">
        <v>350580.68</v>
      </c>
      <c r="C9" s="31">
        <f t="shared" si="1"/>
        <v>0</v>
      </c>
      <c r="D9" s="32">
        <v>350580.68</v>
      </c>
      <c r="E9" s="32">
        <v>347662.8</v>
      </c>
      <c r="F9" s="31">
        <f t="shared" si="2"/>
        <v>0</v>
      </c>
      <c r="G9" s="32">
        <v>347662.8</v>
      </c>
      <c r="H9" s="32">
        <v>380579.95</v>
      </c>
      <c r="I9" s="31">
        <f t="shared" si="3"/>
        <v>0</v>
      </c>
      <c r="J9" s="32">
        <v>380579.95</v>
      </c>
      <c r="K9" s="32">
        <v>191655.13</v>
      </c>
      <c r="L9" s="31">
        <f t="shared" si="4"/>
        <v>0</v>
      </c>
      <c r="M9" s="32">
        <v>191655.13</v>
      </c>
      <c r="N9" s="32">
        <v>231585.95</v>
      </c>
      <c r="O9" s="31">
        <f t="shared" si="5"/>
        <v>0</v>
      </c>
      <c r="P9" s="32">
        <v>231585.95</v>
      </c>
      <c r="Q9" s="32">
        <v>275913.29</v>
      </c>
      <c r="R9" s="31">
        <f t="shared" si="6"/>
        <v>0</v>
      </c>
      <c r="S9" s="32">
        <v>275913.29</v>
      </c>
      <c r="T9" s="45">
        <f aca="true" t="shared" si="46" ref="T9:AB9">B9+K9</f>
        <v>542235.81</v>
      </c>
      <c r="U9" s="45">
        <f t="shared" si="46"/>
        <v>0</v>
      </c>
      <c r="V9" s="45">
        <f t="shared" si="46"/>
        <v>542235.81</v>
      </c>
      <c r="W9" s="45">
        <f t="shared" si="46"/>
        <v>579248.75</v>
      </c>
      <c r="X9" s="45">
        <f t="shared" si="46"/>
        <v>0</v>
      </c>
      <c r="Y9" s="45">
        <f t="shared" si="46"/>
        <v>579248.75</v>
      </c>
      <c r="Z9" s="45">
        <f t="shared" si="46"/>
        <v>656493.24</v>
      </c>
      <c r="AA9" s="45">
        <f t="shared" si="46"/>
        <v>0</v>
      </c>
      <c r="AB9" s="45">
        <f t="shared" si="46"/>
        <v>656493.24</v>
      </c>
      <c r="AC9" s="32">
        <v>94942.38</v>
      </c>
      <c r="AD9" s="31">
        <f t="shared" si="8"/>
        <v>0</v>
      </c>
      <c r="AE9" s="32">
        <v>94942.38</v>
      </c>
      <c r="AF9" s="32">
        <v>60987.1</v>
      </c>
      <c r="AG9" s="31">
        <f t="shared" si="9"/>
        <v>0</v>
      </c>
      <c r="AH9" s="32">
        <v>60987.1</v>
      </c>
      <c r="AI9" s="32">
        <v>60987.1</v>
      </c>
      <c r="AJ9" s="31">
        <f t="shared" si="10"/>
        <v>0</v>
      </c>
      <c r="AK9" s="32">
        <v>60987.1</v>
      </c>
      <c r="AL9" s="32">
        <v>45752.36</v>
      </c>
      <c r="AM9" s="31">
        <f t="shared" si="11"/>
        <v>0</v>
      </c>
      <c r="AN9" s="32">
        <v>45752.36</v>
      </c>
      <c r="AO9" s="32">
        <v>73099.98</v>
      </c>
      <c r="AP9" s="31">
        <f t="shared" si="12"/>
        <v>0</v>
      </c>
      <c r="AQ9" s="32">
        <v>73099.98</v>
      </c>
      <c r="AR9" s="32">
        <v>83952.54</v>
      </c>
      <c r="AS9" s="31">
        <f t="shared" si="13"/>
        <v>0</v>
      </c>
      <c r="AT9" s="32">
        <v>83952.54</v>
      </c>
      <c r="AU9" s="32">
        <v>47616.78</v>
      </c>
      <c r="AV9" s="31">
        <f t="shared" si="14"/>
        <v>0</v>
      </c>
      <c r="AW9" s="32">
        <v>47616.78</v>
      </c>
      <c r="AX9" s="32">
        <v>51768.76</v>
      </c>
      <c r="AY9" s="31">
        <f t="shared" si="15"/>
        <v>0</v>
      </c>
      <c r="AZ9" s="32">
        <v>51768.76</v>
      </c>
      <c r="BA9" s="32">
        <v>49786.98</v>
      </c>
      <c r="BB9" s="31">
        <f t="shared" si="16"/>
        <v>0</v>
      </c>
      <c r="BC9" s="32">
        <v>49786.98</v>
      </c>
      <c r="BD9" s="32">
        <v>156817.61</v>
      </c>
      <c r="BE9" s="31">
        <f t="shared" si="17"/>
        <v>0</v>
      </c>
      <c r="BF9" s="32">
        <v>156817.61</v>
      </c>
      <c r="BG9" s="32">
        <v>171875.17</v>
      </c>
      <c r="BH9" s="31">
        <f t="shared" si="18"/>
        <v>0</v>
      </c>
      <c r="BI9" s="32">
        <v>171875.17</v>
      </c>
      <c r="BJ9" s="32">
        <v>160169.23</v>
      </c>
      <c r="BK9" s="31">
        <f t="shared" si="19"/>
        <v>0</v>
      </c>
      <c r="BL9" s="32">
        <v>160169.23</v>
      </c>
      <c r="BM9" s="45">
        <f aca="true" t="shared" si="47" ref="BM9:BU9">AC9+AL9+AU9+BD9</f>
        <v>345129.13</v>
      </c>
      <c r="BN9" s="45">
        <f t="shared" si="47"/>
        <v>0</v>
      </c>
      <c r="BO9" s="45">
        <f t="shared" si="47"/>
        <v>345129.13</v>
      </c>
      <c r="BP9" s="45">
        <f t="shared" si="47"/>
        <v>357731.01</v>
      </c>
      <c r="BQ9" s="45">
        <f t="shared" si="47"/>
        <v>0</v>
      </c>
      <c r="BR9" s="45">
        <f t="shared" si="47"/>
        <v>357731.01</v>
      </c>
      <c r="BS9" s="45">
        <f t="shared" si="47"/>
        <v>354895.85</v>
      </c>
      <c r="BT9" s="45">
        <f t="shared" si="47"/>
        <v>0</v>
      </c>
      <c r="BU9" s="45">
        <f t="shared" si="47"/>
        <v>354895.85</v>
      </c>
      <c r="BV9" s="32">
        <v>48483.68</v>
      </c>
      <c r="BW9" s="31">
        <f t="shared" si="21"/>
        <v>-31252.580127999998</v>
      </c>
      <c r="BX9" s="32">
        <v>17231.099872000003</v>
      </c>
      <c r="BY9" s="32">
        <v>47029.46</v>
      </c>
      <c r="BZ9" s="31">
        <f t="shared" si="22"/>
        <v>-30315.189915999996</v>
      </c>
      <c r="CA9" s="32">
        <v>16714.270084000003</v>
      </c>
      <c r="CB9" s="32">
        <v>46262.76</v>
      </c>
      <c r="CC9" s="31">
        <f t="shared" si="23"/>
        <v>-29820.975096</v>
      </c>
      <c r="CD9" s="32">
        <v>16441.784904000004</v>
      </c>
      <c r="CE9" s="32">
        <v>52811.55</v>
      </c>
      <c r="CF9" s="31">
        <f t="shared" si="24"/>
        <v>0</v>
      </c>
      <c r="CG9" s="32">
        <v>52811.55</v>
      </c>
      <c r="CH9" s="32">
        <v>48375.69</v>
      </c>
      <c r="CI9" s="31">
        <f t="shared" si="25"/>
        <v>0</v>
      </c>
      <c r="CJ9" s="32">
        <v>48375.69</v>
      </c>
      <c r="CK9" s="32">
        <v>73380.49</v>
      </c>
      <c r="CL9" s="31">
        <f t="shared" si="26"/>
        <v>0</v>
      </c>
      <c r="CM9" s="53">
        <v>73380.49</v>
      </c>
      <c r="CN9" s="45">
        <f aca="true" t="shared" si="48" ref="CN9:CV9">BV9+CE9</f>
        <v>101295.23000000001</v>
      </c>
      <c r="CO9" s="45">
        <f t="shared" si="48"/>
        <v>-31252.580127999998</v>
      </c>
      <c r="CP9" s="45">
        <f t="shared" si="48"/>
        <v>70042.64987200001</v>
      </c>
      <c r="CQ9" s="45">
        <f t="shared" si="48"/>
        <v>95405.15</v>
      </c>
      <c r="CR9" s="45">
        <f t="shared" si="48"/>
        <v>-30315.189915999996</v>
      </c>
      <c r="CS9" s="45">
        <f t="shared" si="48"/>
        <v>65089.960084000006</v>
      </c>
      <c r="CT9" s="45">
        <f t="shared" si="48"/>
        <v>119643.25</v>
      </c>
      <c r="CU9" s="45">
        <f t="shared" si="48"/>
        <v>-29820.975096</v>
      </c>
      <c r="CV9" s="45">
        <f t="shared" si="48"/>
        <v>89822.274904</v>
      </c>
      <c r="CW9" s="61">
        <f aca="true" t="shared" si="49" ref="CW9:DE9">T9+BM9+CN9</f>
        <v>988660.17</v>
      </c>
      <c r="CX9" s="61">
        <f t="shared" si="49"/>
        <v>-31252.580127999998</v>
      </c>
      <c r="CY9" s="61">
        <f t="shared" si="49"/>
        <v>957407.589872</v>
      </c>
      <c r="CZ9" s="61">
        <f t="shared" si="49"/>
        <v>1032384.91</v>
      </c>
      <c r="DA9" s="61">
        <f t="shared" si="49"/>
        <v>-30315.189915999996</v>
      </c>
      <c r="DB9" s="61">
        <f t="shared" si="49"/>
        <v>1002069.720084</v>
      </c>
      <c r="DC9" s="61">
        <f t="shared" si="49"/>
        <v>1131032.3399999999</v>
      </c>
      <c r="DD9" s="61">
        <f t="shared" si="49"/>
        <v>-29820.975096</v>
      </c>
      <c r="DE9" s="61">
        <f t="shared" si="49"/>
        <v>1101211.364904</v>
      </c>
    </row>
    <row r="10" spans="1:109" ht="15">
      <c r="A10" s="30" t="s">
        <v>13</v>
      </c>
      <c r="B10" s="32"/>
      <c r="C10" s="31">
        <f t="shared" si="1"/>
        <v>0</v>
      </c>
      <c r="D10" s="32"/>
      <c r="E10" s="32"/>
      <c r="F10" s="31">
        <f t="shared" si="2"/>
        <v>0</v>
      </c>
      <c r="G10" s="32"/>
      <c r="H10" s="32"/>
      <c r="I10" s="31">
        <f t="shared" si="3"/>
        <v>0</v>
      </c>
      <c r="J10" s="32"/>
      <c r="K10" s="32"/>
      <c r="L10" s="31">
        <f t="shared" si="4"/>
        <v>0</v>
      </c>
      <c r="M10" s="32"/>
      <c r="N10" s="32"/>
      <c r="O10" s="31">
        <f t="shared" si="5"/>
        <v>0</v>
      </c>
      <c r="P10" s="32"/>
      <c r="Q10" s="32"/>
      <c r="R10" s="31">
        <f t="shared" si="6"/>
        <v>0</v>
      </c>
      <c r="S10" s="32"/>
      <c r="T10" s="45">
        <f aca="true" t="shared" si="50" ref="T10:AB10">B10+K10</f>
        <v>0</v>
      </c>
      <c r="U10" s="45">
        <f t="shared" si="50"/>
        <v>0</v>
      </c>
      <c r="V10" s="45">
        <f t="shared" si="50"/>
        <v>0</v>
      </c>
      <c r="W10" s="45">
        <f t="shared" si="50"/>
        <v>0</v>
      </c>
      <c r="X10" s="45">
        <f t="shared" si="50"/>
        <v>0</v>
      </c>
      <c r="Y10" s="45">
        <f t="shared" si="50"/>
        <v>0</v>
      </c>
      <c r="Z10" s="45">
        <f t="shared" si="50"/>
        <v>0</v>
      </c>
      <c r="AA10" s="45">
        <f t="shared" si="50"/>
        <v>0</v>
      </c>
      <c r="AB10" s="45">
        <f t="shared" si="50"/>
        <v>0</v>
      </c>
      <c r="AC10" s="32"/>
      <c r="AD10" s="31">
        <f t="shared" si="8"/>
        <v>0</v>
      </c>
      <c r="AE10" s="32"/>
      <c r="AF10" s="32"/>
      <c r="AG10" s="31">
        <f t="shared" si="9"/>
        <v>0</v>
      </c>
      <c r="AH10" s="32"/>
      <c r="AI10" s="32"/>
      <c r="AJ10" s="31">
        <f t="shared" si="10"/>
        <v>0</v>
      </c>
      <c r="AK10" s="32"/>
      <c r="AL10" s="32">
        <v>0</v>
      </c>
      <c r="AM10" s="31">
        <f t="shared" si="11"/>
        <v>0</v>
      </c>
      <c r="AN10" s="32">
        <v>0</v>
      </c>
      <c r="AO10" s="32">
        <v>0</v>
      </c>
      <c r="AP10" s="31">
        <f t="shared" si="12"/>
        <v>0</v>
      </c>
      <c r="AQ10" s="32">
        <v>0</v>
      </c>
      <c r="AR10" s="32">
        <v>0</v>
      </c>
      <c r="AS10" s="31">
        <f t="shared" si="13"/>
        <v>0</v>
      </c>
      <c r="AT10" s="32">
        <v>0</v>
      </c>
      <c r="AU10" s="32"/>
      <c r="AV10" s="31">
        <f t="shared" si="14"/>
        <v>0</v>
      </c>
      <c r="AW10" s="32"/>
      <c r="AX10" s="32"/>
      <c r="AY10" s="31">
        <f t="shared" si="15"/>
        <v>0</v>
      </c>
      <c r="AZ10" s="32"/>
      <c r="BA10" s="32"/>
      <c r="BB10" s="31">
        <f t="shared" si="16"/>
        <v>0</v>
      </c>
      <c r="BC10" s="32"/>
      <c r="BD10" s="32"/>
      <c r="BE10" s="31">
        <f t="shared" si="17"/>
        <v>0</v>
      </c>
      <c r="BF10" s="32"/>
      <c r="BG10" s="32"/>
      <c r="BH10" s="31">
        <f t="shared" si="18"/>
        <v>0</v>
      </c>
      <c r="BI10" s="32"/>
      <c r="BJ10" s="32"/>
      <c r="BK10" s="31">
        <f t="shared" si="19"/>
        <v>0</v>
      </c>
      <c r="BL10" s="32"/>
      <c r="BM10" s="45">
        <f aca="true" t="shared" si="51" ref="BM10:BU10">AC10+AL10+AU10+BD10</f>
        <v>0</v>
      </c>
      <c r="BN10" s="45">
        <f t="shared" si="51"/>
        <v>0</v>
      </c>
      <c r="BO10" s="45">
        <f t="shared" si="51"/>
        <v>0</v>
      </c>
      <c r="BP10" s="45">
        <f t="shared" si="51"/>
        <v>0</v>
      </c>
      <c r="BQ10" s="45">
        <f t="shared" si="51"/>
        <v>0</v>
      </c>
      <c r="BR10" s="45">
        <f t="shared" si="51"/>
        <v>0</v>
      </c>
      <c r="BS10" s="45">
        <f t="shared" si="51"/>
        <v>0</v>
      </c>
      <c r="BT10" s="45">
        <f t="shared" si="51"/>
        <v>0</v>
      </c>
      <c r="BU10" s="45">
        <f t="shared" si="51"/>
        <v>0</v>
      </c>
      <c r="BV10" s="32"/>
      <c r="BW10" s="31">
        <f t="shared" si="21"/>
        <v>0</v>
      </c>
      <c r="BX10" s="32"/>
      <c r="BY10" s="32"/>
      <c r="BZ10" s="31">
        <f t="shared" si="22"/>
        <v>0</v>
      </c>
      <c r="CA10" s="32"/>
      <c r="CB10" s="32"/>
      <c r="CC10" s="31">
        <f t="shared" si="23"/>
        <v>0</v>
      </c>
      <c r="CD10" s="32"/>
      <c r="CE10" s="32"/>
      <c r="CF10" s="31">
        <f t="shared" si="24"/>
        <v>0</v>
      </c>
      <c r="CG10" s="32"/>
      <c r="CH10" s="32"/>
      <c r="CI10" s="31">
        <f t="shared" si="25"/>
        <v>0</v>
      </c>
      <c r="CJ10" s="32"/>
      <c r="CK10" s="32"/>
      <c r="CL10" s="31">
        <f t="shared" si="26"/>
        <v>0</v>
      </c>
      <c r="CM10" s="53"/>
      <c r="CN10" s="45">
        <f aca="true" t="shared" si="52" ref="CN10:CV10">BV10+CE10</f>
        <v>0</v>
      </c>
      <c r="CO10" s="45">
        <f t="shared" si="52"/>
        <v>0</v>
      </c>
      <c r="CP10" s="45">
        <f t="shared" si="52"/>
        <v>0</v>
      </c>
      <c r="CQ10" s="45">
        <f t="shared" si="52"/>
        <v>0</v>
      </c>
      <c r="CR10" s="45">
        <f t="shared" si="52"/>
        <v>0</v>
      </c>
      <c r="CS10" s="45">
        <f t="shared" si="52"/>
        <v>0</v>
      </c>
      <c r="CT10" s="45">
        <f t="shared" si="52"/>
        <v>0</v>
      </c>
      <c r="CU10" s="45">
        <f t="shared" si="52"/>
        <v>0</v>
      </c>
      <c r="CV10" s="45">
        <f t="shared" si="52"/>
        <v>0</v>
      </c>
      <c r="CW10" s="61">
        <f aca="true" t="shared" si="53" ref="CW10:DE10">T10+BM10+CN10</f>
        <v>0</v>
      </c>
      <c r="CX10" s="61">
        <f t="shared" si="53"/>
        <v>0</v>
      </c>
      <c r="CY10" s="61">
        <f t="shared" si="53"/>
        <v>0</v>
      </c>
      <c r="CZ10" s="61">
        <f t="shared" si="53"/>
        <v>0</v>
      </c>
      <c r="DA10" s="61">
        <f t="shared" si="53"/>
        <v>0</v>
      </c>
      <c r="DB10" s="61">
        <f t="shared" si="53"/>
        <v>0</v>
      </c>
      <c r="DC10" s="61">
        <f t="shared" si="53"/>
        <v>0</v>
      </c>
      <c r="DD10" s="61">
        <f t="shared" si="53"/>
        <v>0</v>
      </c>
      <c r="DE10" s="61">
        <f t="shared" si="53"/>
        <v>0</v>
      </c>
    </row>
    <row r="11" spans="1:109" ht="15">
      <c r="A11" s="33" t="s">
        <v>14</v>
      </c>
      <c r="B11" s="32"/>
      <c r="C11" s="31">
        <f t="shared" si="1"/>
        <v>0</v>
      </c>
      <c r="D11" s="32"/>
      <c r="E11" s="32"/>
      <c r="F11" s="31">
        <f t="shared" si="2"/>
        <v>0</v>
      </c>
      <c r="G11" s="32"/>
      <c r="H11" s="32"/>
      <c r="I11" s="31">
        <f t="shared" si="3"/>
        <v>0</v>
      </c>
      <c r="J11" s="32"/>
      <c r="K11" s="32"/>
      <c r="L11" s="31">
        <f t="shared" si="4"/>
        <v>0</v>
      </c>
      <c r="M11" s="32"/>
      <c r="N11" s="32"/>
      <c r="O11" s="31">
        <f t="shared" si="5"/>
        <v>0</v>
      </c>
      <c r="P11" s="32"/>
      <c r="Q11" s="32"/>
      <c r="R11" s="31">
        <f t="shared" si="6"/>
        <v>0</v>
      </c>
      <c r="S11" s="32"/>
      <c r="T11" s="45">
        <f aca="true" t="shared" si="54" ref="T11:AB11">B11+K11</f>
        <v>0</v>
      </c>
      <c r="U11" s="45">
        <f t="shared" si="54"/>
        <v>0</v>
      </c>
      <c r="V11" s="45">
        <f t="shared" si="54"/>
        <v>0</v>
      </c>
      <c r="W11" s="45">
        <f t="shared" si="54"/>
        <v>0</v>
      </c>
      <c r="X11" s="45">
        <f t="shared" si="54"/>
        <v>0</v>
      </c>
      <c r="Y11" s="45">
        <f t="shared" si="54"/>
        <v>0</v>
      </c>
      <c r="Z11" s="45">
        <f t="shared" si="54"/>
        <v>0</v>
      </c>
      <c r="AA11" s="45">
        <f t="shared" si="54"/>
        <v>0</v>
      </c>
      <c r="AB11" s="45">
        <f t="shared" si="54"/>
        <v>0</v>
      </c>
      <c r="AC11" s="32"/>
      <c r="AD11" s="31">
        <f t="shared" si="8"/>
        <v>0</v>
      </c>
      <c r="AE11" s="32"/>
      <c r="AF11" s="32"/>
      <c r="AG11" s="31">
        <f t="shared" si="9"/>
        <v>0</v>
      </c>
      <c r="AH11" s="32"/>
      <c r="AI11" s="32"/>
      <c r="AJ11" s="31">
        <f t="shared" si="10"/>
        <v>0</v>
      </c>
      <c r="AK11" s="32"/>
      <c r="AL11" s="32">
        <v>0</v>
      </c>
      <c r="AM11" s="31">
        <f t="shared" si="11"/>
        <v>0</v>
      </c>
      <c r="AN11" s="32">
        <v>0</v>
      </c>
      <c r="AO11" s="32">
        <v>0</v>
      </c>
      <c r="AP11" s="31">
        <f t="shared" si="12"/>
        <v>0</v>
      </c>
      <c r="AQ11" s="32">
        <v>0</v>
      </c>
      <c r="AR11" s="32">
        <v>0</v>
      </c>
      <c r="AS11" s="31">
        <f t="shared" si="13"/>
        <v>0</v>
      </c>
      <c r="AT11" s="32">
        <v>0</v>
      </c>
      <c r="AU11" s="32"/>
      <c r="AV11" s="31">
        <f t="shared" si="14"/>
        <v>0</v>
      </c>
      <c r="AW11" s="32"/>
      <c r="AX11" s="32"/>
      <c r="AY11" s="31">
        <f t="shared" si="15"/>
        <v>0</v>
      </c>
      <c r="AZ11" s="32"/>
      <c r="BA11" s="32"/>
      <c r="BB11" s="31">
        <f t="shared" si="16"/>
        <v>0</v>
      </c>
      <c r="BC11" s="32"/>
      <c r="BD11" s="32"/>
      <c r="BE11" s="31">
        <f t="shared" si="17"/>
        <v>0</v>
      </c>
      <c r="BF11" s="32"/>
      <c r="BG11" s="32"/>
      <c r="BH11" s="31">
        <f t="shared" si="18"/>
        <v>0</v>
      </c>
      <c r="BI11" s="32"/>
      <c r="BJ11" s="32"/>
      <c r="BK11" s="31">
        <f t="shared" si="19"/>
        <v>0</v>
      </c>
      <c r="BL11" s="32"/>
      <c r="BM11" s="45">
        <f aca="true" t="shared" si="55" ref="BM11:BU11">AC11+AL11+AU11+BD11</f>
        <v>0</v>
      </c>
      <c r="BN11" s="45">
        <f t="shared" si="55"/>
        <v>0</v>
      </c>
      <c r="BO11" s="45">
        <f t="shared" si="55"/>
        <v>0</v>
      </c>
      <c r="BP11" s="45">
        <f t="shared" si="55"/>
        <v>0</v>
      </c>
      <c r="BQ11" s="45">
        <f t="shared" si="55"/>
        <v>0</v>
      </c>
      <c r="BR11" s="45">
        <f t="shared" si="55"/>
        <v>0</v>
      </c>
      <c r="BS11" s="45">
        <f t="shared" si="55"/>
        <v>0</v>
      </c>
      <c r="BT11" s="45">
        <f t="shared" si="55"/>
        <v>0</v>
      </c>
      <c r="BU11" s="45">
        <f t="shared" si="55"/>
        <v>0</v>
      </c>
      <c r="BV11" s="32"/>
      <c r="BW11" s="31">
        <f t="shared" si="21"/>
        <v>0</v>
      </c>
      <c r="BX11" s="32"/>
      <c r="BY11" s="32"/>
      <c r="BZ11" s="31">
        <f t="shared" si="22"/>
        <v>0</v>
      </c>
      <c r="CA11" s="32"/>
      <c r="CB11" s="32"/>
      <c r="CC11" s="31">
        <f t="shared" si="23"/>
        <v>0</v>
      </c>
      <c r="CD11" s="32"/>
      <c r="CE11" s="32"/>
      <c r="CF11" s="31">
        <f t="shared" si="24"/>
        <v>0</v>
      </c>
      <c r="CG11" s="32"/>
      <c r="CH11" s="32"/>
      <c r="CI11" s="31">
        <f t="shared" si="25"/>
        <v>0</v>
      </c>
      <c r="CJ11" s="32"/>
      <c r="CK11" s="32"/>
      <c r="CL11" s="31">
        <f t="shared" si="26"/>
        <v>0</v>
      </c>
      <c r="CM11" s="53"/>
      <c r="CN11" s="45">
        <f aca="true" t="shared" si="56" ref="CN11:CV11">BV11+CE11</f>
        <v>0</v>
      </c>
      <c r="CO11" s="45">
        <f t="shared" si="56"/>
        <v>0</v>
      </c>
      <c r="CP11" s="45">
        <f t="shared" si="56"/>
        <v>0</v>
      </c>
      <c r="CQ11" s="45">
        <f t="shared" si="56"/>
        <v>0</v>
      </c>
      <c r="CR11" s="45">
        <f t="shared" si="56"/>
        <v>0</v>
      </c>
      <c r="CS11" s="45">
        <f t="shared" si="56"/>
        <v>0</v>
      </c>
      <c r="CT11" s="45">
        <f t="shared" si="56"/>
        <v>0</v>
      </c>
      <c r="CU11" s="45">
        <f t="shared" si="56"/>
        <v>0</v>
      </c>
      <c r="CV11" s="45">
        <f t="shared" si="56"/>
        <v>0</v>
      </c>
      <c r="CW11" s="61">
        <f aca="true" t="shared" si="57" ref="CW11:DE11">T11+BM11+CN11</f>
        <v>0</v>
      </c>
      <c r="CX11" s="61">
        <f t="shared" si="57"/>
        <v>0</v>
      </c>
      <c r="CY11" s="61">
        <f t="shared" si="57"/>
        <v>0</v>
      </c>
      <c r="CZ11" s="61">
        <f t="shared" si="57"/>
        <v>0</v>
      </c>
      <c r="DA11" s="61">
        <f t="shared" si="57"/>
        <v>0</v>
      </c>
      <c r="DB11" s="61">
        <f t="shared" si="57"/>
        <v>0</v>
      </c>
      <c r="DC11" s="61">
        <f t="shared" si="57"/>
        <v>0</v>
      </c>
      <c r="DD11" s="61">
        <f t="shared" si="57"/>
        <v>0</v>
      </c>
      <c r="DE11" s="61">
        <f t="shared" si="57"/>
        <v>0</v>
      </c>
    </row>
    <row r="12" spans="1:109" ht="51.75" hidden="1">
      <c r="A12" s="33" t="s">
        <v>15</v>
      </c>
      <c r="B12" s="32"/>
      <c r="C12" s="31">
        <f t="shared" si="1"/>
        <v>0</v>
      </c>
      <c r="D12" s="32"/>
      <c r="E12" s="32"/>
      <c r="F12" s="31">
        <f t="shared" si="2"/>
        <v>0</v>
      </c>
      <c r="G12" s="32"/>
      <c r="H12" s="32"/>
      <c r="I12" s="31">
        <f t="shared" si="3"/>
        <v>0</v>
      </c>
      <c r="J12" s="32"/>
      <c r="K12" s="32"/>
      <c r="L12" s="31">
        <f t="shared" si="4"/>
        <v>0</v>
      </c>
      <c r="M12" s="32"/>
      <c r="N12" s="32"/>
      <c r="O12" s="31">
        <f t="shared" si="5"/>
        <v>0</v>
      </c>
      <c r="P12" s="32"/>
      <c r="Q12" s="32"/>
      <c r="R12" s="31">
        <f t="shared" si="6"/>
        <v>0</v>
      </c>
      <c r="S12" s="32"/>
      <c r="T12" s="45">
        <f aca="true" t="shared" si="58" ref="T12:AB12">B12+K12</f>
        <v>0</v>
      </c>
      <c r="U12" s="45">
        <f t="shared" si="58"/>
        <v>0</v>
      </c>
      <c r="V12" s="45">
        <f t="shared" si="58"/>
        <v>0</v>
      </c>
      <c r="W12" s="45">
        <f t="shared" si="58"/>
        <v>0</v>
      </c>
      <c r="X12" s="45">
        <f t="shared" si="58"/>
        <v>0</v>
      </c>
      <c r="Y12" s="45">
        <f t="shared" si="58"/>
        <v>0</v>
      </c>
      <c r="Z12" s="45">
        <f t="shared" si="58"/>
        <v>0</v>
      </c>
      <c r="AA12" s="45">
        <f t="shared" si="58"/>
        <v>0</v>
      </c>
      <c r="AB12" s="45">
        <f t="shared" si="58"/>
        <v>0</v>
      </c>
      <c r="AC12" s="32"/>
      <c r="AD12" s="31">
        <f t="shared" si="8"/>
        <v>0</v>
      </c>
      <c r="AE12" s="32"/>
      <c r="AF12" s="32"/>
      <c r="AG12" s="31">
        <f t="shared" si="9"/>
        <v>0</v>
      </c>
      <c r="AH12" s="32"/>
      <c r="AI12" s="32"/>
      <c r="AJ12" s="31">
        <f t="shared" si="10"/>
        <v>0</v>
      </c>
      <c r="AK12" s="32"/>
      <c r="AL12" s="32"/>
      <c r="AM12" s="31">
        <f t="shared" si="11"/>
        <v>0</v>
      </c>
      <c r="AN12" s="32"/>
      <c r="AO12" s="32"/>
      <c r="AP12" s="31">
        <f t="shared" si="12"/>
        <v>0</v>
      </c>
      <c r="AQ12" s="32"/>
      <c r="AR12" s="32"/>
      <c r="AS12" s="31">
        <f t="shared" si="13"/>
        <v>0</v>
      </c>
      <c r="AT12" s="32"/>
      <c r="AU12" s="32"/>
      <c r="AV12" s="31">
        <f t="shared" si="14"/>
        <v>0</v>
      </c>
      <c r="AW12" s="32"/>
      <c r="AX12" s="32"/>
      <c r="AY12" s="31">
        <f t="shared" si="15"/>
        <v>0</v>
      </c>
      <c r="AZ12" s="32"/>
      <c r="BA12" s="32"/>
      <c r="BB12" s="31">
        <f t="shared" si="16"/>
        <v>0</v>
      </c>
      <c r="BC12" s="32"/>
      <c r="BD12" s="32"/>
      <c r="BE12" s="31">
        <f t="shared" si="17"/>
        <v>0</v>
      </c>
      <c r="BF12" s="32"/>
      <c r="BG12" s="32"/>
      <c r="BH12" s="31">
        <f t="shared" si="18"/>
        <v>0</v>
      </c>
      <c r="BI12" s="32"/>
      <c r="BJ12" s="32"/>
      <c r="BK12" s="31">
        <f t="shared" si="19"/>
        <v>0</v>
      </c>
      <c r="BL12" s="32"/>
      <c r="BM12" s="45">
        <f aca="true" t="shared" si="59" ref="BM12:BU12">AC12+AL12+AU12+BD12</f>
        <v>0</v>
      </c>
      <c r="BN12" s="45">
        <f t="shared" si="59"/>
        <v>0</v>
      </c>
      <c r="BO12" s="45">
        <f t="shared" si="59"/>
        <v>0</v>
      </c>
      <c r="BP12" s="45">
        <f t="shared" si="59"/>
        <v>0</v>
      </c>
      <c r="BQ12" s="45">
        <f t="shared" si="59"/>
        <v>0</v>
      </c>
      <c r="BR12" s="45">
        <f t="shared" si="59"/>
        <v>0</v>
      </c>
      <c r="BS12" s="45">
        <f t="shared" si="59"/>
        <v>0</v>
      </c>
      <c r="BT12" s="45">
        <f t="shared" si="59"/>
        <v>0</v>
      </c>
      <c r="BU12" s="45">
        <f t="shared" si="59"/>
        <v>0</v>
      </c>
      <c r="BV12" s="32"/>
      <c r="BW12" s="31">
        <f t="shared" si="21"/>
        <v>0</v>
      </c>
      <c r="BX12" s="32"/>
      <c r="BY12" s="32"/>
      <c r="BZ12" s="31">
        <f t="shared" si="22"/>
        <v>0</v>
      </c>
      <c r="CA12" s="32"/>
      <c r="CB12" s="32"/>
      <c r="CC12" s="31">
        <f t="shared" si="23"/>
        <v>0</v>
      </c>
      <c r="CD12" s="32"/>
      <c r="CE12" s="32"/>
      <c r="CF12" s="31">
        <f t="shared" si="24"/>
        <v>0</v>
      </c>
      <c r="CG12" s="32"/>
      <c r="CH12" s="32"/>
      <c r="CI12" s="31">
        <f t="shared" si="25"/>
        <v>0</v>
      </c>
      <c r="CJ12" s="32"/>
      <c r="CK12" s="32"/>
      <c r="CL12" s="31">
        <f t="shared" si="26"/>
        <v>0</v>
      </c>
      <c r="CM12" s="53"/>
      <c r="CN12" s="45">
        <f aca="true" t="shared" si="60" ref="CN12:CV12">BV12+CE12</f>
        <v>0</v>
      </c>
      <c r="CO12" s="45">
        <f t="shared" si="60"/>
        <v>0</v>
      </c>
      <c r="CP12" s="45">
        <f t="shared" si="60"/>
        <v>0</v>
      </c>
      <c r="CQ12" s="45">
        <f t="shared" si="60"/>
        <v>0</v>
      </c>
      <c r="CR12" s="45">
        <f t="shared" si="60"/>
        <v>0</v>
      </c>
      <c r="CS12" s="45">
        <f t="shared" si="60"/>
        <v>0</v>
      </c>
      <c r="CT12" s="45">
        <f t="shared" si="60"/>
        <v>0</v>
      </c>
      <c r="CU12" s="45">
        <f t="shared" si="60"/>
        <v>0</v>
      </c>
      <c r="CV12" s="45">
        <f t="shared" si="60"/>
        <v>0</v>
      </c>
      <c r="CW12" s="61">
        <f aca="true" t="shared" si="61" ref="CW12:DE12">T12+BM12+CN12</f>
        <v>0</v>
      </c>
      <c r="CX12" s="61">
        <f t="shared" si="61"/>
        <v>0</v>
      </c>
      <c r="CY12" s="61">
        <f t="shared" si="61"/>
        <v>0</v>
      </c>
      <c r="CZ12" s="61">
        <f t="shared" si="61"/>
        <v>0</v>
      </c>
      <c r="DA12" s="61">
        <f t="shared" si="61"/>
        <v>0</v>
      </c>
      <c r="DB12" s="61">
        <f t="shared" si="61"/>
        <v>0</v>
      </c>
      <c r="DC12" s="61">
        <f t="shared" si="61"/>
        <v>0</v>
      </c>
      <c r="DD12" s="61">
        <f t="shared" si="61"/>
        <v>0</v>
      </c>
      <c r="DE12" s="61">
        <f t="shared" si="61"/>
        <v>0</v>
      </c>
    </row>
    <row r="13" spans="1:109" ht="25.5" hidden="1">
      <c r="A13" s="33" t="s">
        <v>16</v>
      </c>
      <c r="B13" s="32"/>
      <c r="C13" s="31">
        <f t="shared" si="1"/>
        <v>0</v>
      </c>
      <c r="D13" s="32"/>
      <c r="E13" s="32"/>
      <c r="F13" s="31">
        <f t="shared" si="2"/>
        <v>0</v>
      </c>
      <c r="G13" s="32"/>
      <c r="H13" s="32"/>
      <c r="I13" s="31">
        <f t="shared" si="3"/>
        <v>0</v>
      </c>
      <c r="J13" s="32"/>
      <c r="K13" s="32"/>
      <c r="L13" s="31">
        <f t="shared" si="4"/>
        <v>0</v>
      </c>
      <c r="M13" s="32"/>
      <c r="N13" s="32"/>
      <c r="O13" s="31">
        <f t="shared" si="5"/>
        <v>0</v>
      </c>
      <c r="P13" s="32"/>
      <c r="Q13" s="32"/>
      <c r="R13" s="31">
        <f t="shared" si="6"/>
        <v>0</v>
      </c>
      <c r="S13" s="32"/>
      <c r="T13" s="45">
        <f aca="true" t="shared" si="62" ref="T13:AB13">B13+K13</f>
        <v>0</v>
      </c>
      <c r="U13" s="45">
        <f t="shared" si="62"/>
        <v>0</v>
      </c>
      <c r="V13" s="45">
        <f t="shared" si="62"/>
        <v>0</v>
      </c>
      <c r="W13" s="45">
        <f t="shared" si="62"/>
        <v>0</v>
      </c>
      <c r="X13" s="45">
        <f t="shared" si="62"/>
        <v>0</v>
      </c>
      <c r="Y13" s="45">
        <f t="shared" si="62"/>
        <v>0</v>
      </c>
      <c r="Z13" s="45">
        <f t="shared" si="62"/>
        <v>0</v>
      </c>
      <c r="AA13" s="45">
        <f t="shared" si="62"/>
        <v>0</v>
      </c>
      <c r="AB13" s="45">
        <f t="shared" si="62"/>
        <v>0</v>
      </c>
      <c r="AC13" s="32"/>
      <c r="AD13" s="31">
        <f t="shared" si="8"/>
        <v>0</v>
      </c>
      <c r="AE13" s="32"/>
      <c r="AF13" s="32"/>
      <c r="AG13" s="31">
        <f t="shared" si="9"/>
        <v>0</v>
      </c>
      <c r="AH13" s="32"/>
      <c r="AI13" s="32"/>
      <c r="AJ13" s="31">
        <f t="shared" si="10"/>
        <v>0</v>
      </c>
      <c r="AK13" s="32"/>
      <c r="AL13" s="32"/>
      <c r="AM13" s="31">
        <f t="shared" si="11"/>
        <v>0</v>
      </c>
      <c r="AN13" s="32"/>
      <c r="AO13" s="32"/>
      <c r="AP13" s="31">
        <f t="shared" si="12"/>
        <v>0</v>
      </c>
      <c r="AQ13" s="32"/>
      <c r="AR13" s="32"/>
      <c r="AS13" s="31">
        <f t="shared" si="13"/>
        <v>0</v>
      </c>
      <c r="AT13" s="32"/>
      <c r="AU13" s="32"/>
      <c r="AV13" s="31">
        <f t="shared" si="14"/>
        <v>0</v>
      </c>
      <c r="AW13" s="32"/>
      <c r="AX13" s="32"/>
      <c r="AY13" s="31">
        <f t="shared" si="15"/>
        <v>0</v>
      </c>
      <c r="AZ13" s="32"/>
      <c r="BA13" s="32"/>
      <c r="BB13" s="31">
        <f t="shared" si="16"/>
        <v>0</v>
      </c>
      <c r="BC13" s="32"/>
      <c r="BD13" s="32"/>
      <c r="BE13" s="31">
        <f t="shared" si="17"/>
        <v>0</v>
      </c>
      <c r="BF13" s="32"/>
      <c r="BG13" s="32"/>
      <c r="BH13" s="31">
        <f t="shared" si="18"/>
        <v>0</v>
      </c>
      <c r="BI13" s="32"/>
      <c r="BJ13" s="32"/>
      <c r="BK13" s="31">
        <f t="shared" si="19"/>
        <v>0</v>
      </c>
      <c r="BL13" s="32"/>
      <c r="BM13" s="45">
        <f aca="true" t="shared" si="63" ref="BM13:BU13">AC13+AL13+AU13+BD13</f>
        <v>0</v>
      </c>
      <c r="BN13" s="45">
        <f t="shared" si="63"/>
        <v>0</v>
      </c>
      <c r="BO13" s="45">
        <f t="shared" si="63"/>
        <v>0</v>
      </c>
      <c r="BP13" s="45">
        <f t="shared" si="63"/>
        <v>0</v>
      </c>
      <c r="BQ13" s="45">
        <f t="shared" si="63"/>
        <v>0</v>
      </c>
      <c r="BR13" s="45">
        <f t="shared" si="63"/>
        <v>0</v>
      </c>
      <c r="BS13" s="45">
        <f t="shared" si="63"/>
        <v>0</v>
      </c>
      <c r="BT13" s="45">
        <f t="shared" si="63"/>
        <v>0</v>
      </c>
      <c r="BU13" s="45">
        <f t="shared" si="63"/>
        <v>0</v>
      </c>
      <c r="BV13" s="32"/>
      <c r="BW13" s="31">
        <f t="shared" si="21"/>
        <v>0</v>
      </c>
      <c r="BX13" s="32"/>
      <c r="BY13" s="32"/>
      <c r="BZ13" s="31">
        <f t="shared" si="22"/>
        <v>0</v>
      </c>
      <c r="CA13" s="32"/>
      <c r="CB13" s="32"/>
      <c r="CC13" s="31">
        <f t="shared" si="23"/>
        <v>0</v>
      </c>
      <c r="CD13" s="32"/>
      <c r="CE13" s="32"/>
      <c r="CF13" s="31">
        <f t="shared" si="24"/>
        <v>0</v>
      </c>
      <c r="CG13" s="32"/>
      <c r="CH13" s="32"/>
      <c r="CI13" s="31">
        <f t="shared" si="25"/>
        <v>0</v>
      </c>
      <c r="CJ13" s="32"/>
      <c r="CK13" s="32"/>
      <c r="CL13" s="31">
        <f t="shared" si="26"/>
        <v>0</v>
      </c>
      <c r="CM13" s="53"/>
      <c r="CN13" s="45">
        <f aca="true" t="shared" si="64" ref="CN13:CV13">BV13+CE13</f>
        <v>0</v>
      </c>
      <c r="CO13" s="45">
        <f t="shared" si="64"/>
        <v>0</v>
      </c>
      <c r="CP13" s="45">
        <f t="shared" si="64"/>
        <v>0</v>
      </c>
      <c r="CQ13" s="45">
        <f t="shared" si="64"/>
        <v>0</v>
      </c>
      <c r="CR13" s="45">
        <f t="shared" si="64"/>
        <v>0</v>
      </c>
      <c r="CS13" s="45">
        <f t="shared" si="64"/>
        <v>0</v>
      </c>
      <c r="CT13" s="45">
        <f t="shared" si="64"/>
        <v>0</v>
      </c>
      <c r="CU13" s="45">
        <f t="shared" si="64"/>
        <v>0</v>
      </c>
      <c r="CV13" s="45">
        <f t="shared" si="64"/>
        <v>0</v>
      </c>
      <c r="CW13" s="61">
        <f aca="true" t="shared" si="65" ref="CW13:DE13">T13+BM13+CN13</f>
        <v>0</v>
      </c>
      <c r="CX13" s="61">
        <f t="shared" si="65"/>
        <v>0</v>
      </c>
      <c r="CY13" s="61">
        <f t="shared" si="65"/>
        <v>0</v>
      </c>
      <c r="CZ13" s="61">
        <f t="shared" si="65"/>
        <v>0</v>
      </c>
      <c r="DA13" s="61">
        <f t="shared" si="65"/>
        <v>0</v>
      </c>
      <c r="DB13" s="61">
        <f t="shared" si="65"/>
        <v>0</v>
      </c>
      <c r="DC13" s="61">
        <f t="shared" si="65"/>
        <v>0</v>
      </c>
      <c r="DD13" s="61">
        <f t="shared" si="65"/>
        <v>0</v>
      </c>
      <c r="DE13" s="61">
        <f t="shared" si="65"/>
        <v>0</v>
      </c>
    </row>
    <row r="14" spans="1:109" ht="25.5" hidden="1">
      <c r="A14" s="33" t="s">
        <v>17</v>
      </c>
      <c r="B14" s="32"/>
      <c r="C14" s="31">
        <f t="shared" si="1"/>
        <v>0</v>
      </c>
      <c r="D14" s="32"/>
      <c r="E14" s="32"/>
      <c r="F14" s="31">
        <f t="shared" si="2"/>
        <v>0</v>
      </c>
      <c r="G14" s="32"/>
      <c r="H14" s="32"/>
      <c r="I14" s="31">
        <f t="shared" si="3"/>
        <v>0</v>
      </c>
      <c r="J14" s="32"/>
      <c r="K14" s="32"/>
      <c r="L14" s="31">
        <f t="shared" si="4"/>
        <v>0</v>
      </c>
      <c r="M14" s="32"/>
      <c r="N14" s="32"/>
      <c r="O14" s="31">
        <f t="shared" si="5"/>
        <v>0</v>
      </c>
      <c r="P14" s="32"/>
      <c r="Q14" s="32"/>
      <c r="R14" s="31">
        <f t="shared" si="6"/>
        <v>0</v>
      </c>
      <c r="S14" s="32"/>
      <c r="T14" s="45">
        <f aca="true" t="shared" si="66" ref="T14:AB14">B14+K14</f>
        <v>0</v>
      </c>
      <c r="U14" s="45">
        <f t="shared" si="66"/>
        <v>0</v>
      </c>
      <c r="V14" s="45">
        <f t="shared" si="66"/>
        <v>0</v>
      </c>
      <c r="W14" s="45">
        <f t="shared" si="66"/>
        <v>0</v>
      </c>
      <c r="X14" s="45">
        <f t="shared" si="66"/>
        <v>0</v>
      </c>
      <c r="Y14" s="45">
        <f t="shared" si="66"/>
        <v>0</v>
      </c>
      <c r="Z14" s="45">
        <f t="shared" si="66"/>
        <v>0</v>
      </c>
      <c r="AA14" s="45">
        <f t="shared" si="66"/>
        <v>0</v>
      </c>
      <c r="AB14" s="45">
        <f t="shared" si="66"/>
        <v>0</v>
      </c>
      <c r="AC14" s="32"/>
      <c r="AD14" s="31">
        <f t="shared" si="8"/>
        <v>0</v>
      </c>
      <c r="AE14" s="32"/>
      <c r="AF14" s="32"/>
      <c r="AG14" s="31">
        <f t="shared" si="9"/>
        <v>0</v>
      </c>
      <c r="AH14" s="32"/>
      <c r="AI14" s="32"/>
      <c r="AJ14" s="31">
        <f t="shared" si="10"/>
        <v>0</v>
      </c>
      <c r="AK14" s="32"/>
      <c r="AL14" s="32"/>
      <c r="AM14" s="31">
        <f t="shared" si="11"/>
        <v>0</v>
      </c>
      <c r="AN14" s="32"/>
      <c r="AO14" s="32"/>
      <c r="AP14" s="31">
        <f t="shared" si="12"/>
        <v>0</v>
      </c>
      <c r="AQ14" s="32"/>
      <c r="AR14" s="32"/>
      <c r="AS14" s="31">
        <f t="shared" si="13"/>
        <v>0</v>
      </c>
      <c r="AT14" s="32"/>
      <c r="AU14" s="32"/>
      <c r="AV14" s="31">
        <f t="shared" si="14"/>
        <v>0</v>
      </c>
      <c r="AW14" s="32"/>
      <c r="AX14" s="32"/>
      <c r="AY14" s="31">
        <f t="shared" si="15"/>
        <v>0</v>
      </c>
      <c r="AZ14" s="32"/>
      <c r="BA14" s="32"/>
      <c r="BB14" s="31">
        <f t="shared" si="16"/>
        <v>0</v>
      </c>
      <c r="BC14" s="32"/>
      <c r="BD14" s="32"/>
      <c r="BE14" s="31">
        <f t="shared" si="17"/>
        <v>0</v>
      </c>
      <c r="BF14" s="32"/>
      <c r="BG14" s="32"/>
      <c r="BH14" s="31">
        <f t="shared" si="18"/>
        <v>0</v>
      </c>
      <c r="BI14" s="32"/>
      <c r="BJ14" s="32"/>
      <c r="BK14" s="31">
        <f t="shared" si="19"/>
        <v>0</v>
      </c>
      <c r="BL14" s="32"/>
      <c r="BM14" s="45">
        <f aca="true" t="shared" si="67" ref="BM14:BU14">AC14+AL14+AU14+BD14</f>
        <v>0</v>
      </c>
      <c r="BN14" s="45">
        <f t="shared" si="67"/>
        <v>0</v>
      </c>
      <c r="BO14" s="45">
        <f t="shared" si="67"/>
        <v>0</v>
      </c>
      <c r="BP14" s="45">
        <f t="shared" si="67"/>
        <v>0</v>
      </c>
      <c r="BQ14" s="45">
        <f t="shared" si="67"/>
        <v>0</v>
      </c>
      <c r="BR14" s="45">
        <f t="shared" si="67"/>
        <v>0</v>
      </c>
      <c r="BS14" s="45">
        <f t="shared" si="67"/>
        <v>0</v>
      </c>
      <c r="BT14" s="45">
        <f t="shared" si="67"/>
        <v>0</v>
      </c>
      <c r="BU14" s="45">
        <f t="shared" si="67"/>
        <v>0</v>
      </c>
      <c r="BV14" s="32"/>
      <c r="BW14" s="31">
        <f t="shared" si="21"/>
        <v>0</v>
      </c>
      <c r="BX14" s="32"/>
      <c r="BY14" s="32"/>
      <c r="BZ14" s="31">
        <f t="shared" si="22"/>
        <v>0</v>
      </c>
      <c r="CA14" s="32"/>
      <c r="CB14" s="32"/>
      <c r="CC14" s="31">
        <f t="shared" si="23"/>
        <v>0</v>
      </c>
      <c r="CD14" s="32"/>
      <c r="CE14" s="32"/>
      <c r="CF14" s="31">
        <f t="shared" si="24"/>
        <v>0</v>
      </c>
      <c r="CG14" s="32"/>
      <c r="CH14" s="32"/>
      <c r="CI14" s="31">
        <f t="shared" si="25"/>
        <v>0</v>
      </c>
      <c r="CJ14" s="32"/>
      <c r="CK14" s="32"/>
      <c r="CL14" s="31">
        <f t="shared" si="26"/>
        <v>0</v>
      </c>
      <c r="CM14" s="53"/>
      <c r="CN14" s="45">
        <f aca="true" t="shared" si="68" ref="CN14:CV14">BV14+CE14</f>
        <v>0</v>
      </c>
      <c r="CO14" s="45">
        <f t="shared" si="68"/>
        <v>0</v>
      </c>
      <c r="CP14" s="45">
        <f t="shared" si="68"/>
        <v>0</v>
      </c>
      <c r="CQ14" s="45">
        <f t="shared" si="68"/>
        <v>0</v>
      </c>
      <c r="CR14" s="45">
        <f t="shared" si="68"/>
        <v>0</v>
      </c>
      <c r="CS14" s="45">
        <f t="shared" si="68"/>
        <v>0</v>
      </c>
      <c r="CT14" s="45">
        <f t="shared" si="68"/>
        <v>0</v>
      </c>
      <c r="CU14" s="45">
        <f t="shared" si="68"/>
        <v>0</v>
      </c>
      <c r="CV14" s="45">
        <f t="shared" si="68"/>
        <v>0</v>
      </c>
      <c r="CW14" s="61">
        <f aca="true" t="shared" si="69" ref="CW14:DE14">T14+BM14+CN14</f>
        <v>0</v>
      </c>
      <c r="CX14" s="61">
        <f t="shared" si="69"/>
        <v>0</v>
      </c>
      <c r="CY14" s="61">
        <f t="shared" si="69"/>
        <v>0</v>
      </c>
      <c r="CZ14" s="61">
        <f t="shared" si="69"/>
        <v>0</v>
      </c>
      <c r="DA14" s="61">
        <f t="shared" si="69"/>
        <v>0</v>
      </c>
      <c r="DB14" s="61">
        <f t="shared" si="69"/>
        <v>0</v>
      </c>
      <c r="DC14" s="61">
        <f t="shared" si="69"/>
        <v>0</v>
      </c>
      <c r="DD14" s="61">
        <f t="shared" si="69"/>
        <v>0</v>
      </c>
      <c r="DE14" s="61">
        <f t="shared" si="69"/>
        <v>0</v>
      </c>
    </row>
    <row r="15" spans="1:109" s="16" customFormat="1" ht="15">
      <c r="A15" s="28" t="s">
        <v>18</v>
      </c>
      <c r="B15" s="29">
        <f aca="true" t="shared" si="70" ref="B15:H15">B16+B23+B50</f>
        <v>58607755.37000001</v>
      </c>
      <c r="C15" s="29">
        <f t="shared" si="1"/>
        <v>-2595108.230000004</v>
      </c>
      <c r="D15" s="29">
        <f t="shared" si="70"/>
        <v>56012647.14000001</v>
      </c>
      <c r="E15" s="29">
        <f t="shared" si="70"/>
        <v>57987282.730000004</v>
      </c>
      <c r="F15" s="29">
        <f t="shared" si="2"/>
        <v>-1574656.2800000012</v>
      </c>
      <c r="G15" s="29">
        <f t="shared" si="70"/>
        <v>56412626.45</v>
      </c>
      <c r="H15" s="29">
        <f t="shared" si="70"/>
        <v>56742085.7</v>
      </c>
      <c r="I15" s="29">
        <f t="shared" si="3"/>
        <v>-1583281.0799999982</v>
      </c>
      <c r="J15" s="29">
        <f>J16+J23+J50</f>
        <v>55158804.620000005</v>
      </c>
      <c r="K15" s="29">
        <f>K16+K23+K50</f>
        <v>51365922.14</v>
      </c>
      <c r="L15" s="29">
        <f t="shared" si="4"/>
        <v>-1056619.1099999994</v>
      </c>
      <c r="M15" s="29">
        <f>M16+M23+M50</f>
        <v>50309303.03</v>
      </c>
      <c r="N15" s="29">
        <f>N16+N23+N50</f>
        <v>51715145.41</v>
      </c>
      <c r="O15" s="29">
        <f t="shared" si="5"/>
        <v>-776018.6899999976</v>
      </c>
      <c r="P15" s="29">
        <f>P16+P23+P50</f>
        <v>50939126.72</v>
      </c>
      <c r="Q15" s="29">
        <f>Q16+Q23+Q50</f>
        <v>59638260.76</v>
      </c>
      <c r="R15" s="29">
        <f t="shared" si="6"/>
        <v>-907166.400000006</v>
      </c>
      <c r="S15" s="29">
        <f>S16+S23+S50</f>
        <v>58731094.35999999</v>
      </c>
      <c r="T15" s="29">
        <f aca="true" t="shared" si="71" ref="T15:AB15">B15+K15</f>
        <v>109973677.51000002</v>
      </c>
      <c r="U15" s="29">
        <f t="shared" si="71"/>
        <v>-3651727.3400000036</v>
      </c>
      <c r="V15" s="29">
        <f t="shared" si="71"/>
        <v>106321950.17000002</v>
      </c>
      <c r="W15" s="29">
        <f t="shared" si="71"/>
        <v>109702428.14</v>
      </c>
      <c r="X15" s="29">
        <f t="shared" si="71"/>
        <v>-2350674.969999999</v>
      </c>
      <c r="Y15" s="29">
        <f t="shared" si="71"/>
        <v>107351753.17</v>
      </c>
      <c r="Z15" s="29">
        <f t="shared" si="71"/>
        <v>116380346.46000001</v>
      </c>
      <c r="AA15" s="29">
        <f t="shared" si="71"/>
        <v>-2490447.480000004</v>
      </c>
      <c r="AB15" s="29">
        <f t="shared" si="71"/>
        <v>113889898.97999999</v>
      </c>
      <c r="AC15" s="29">
        <f>AC16+AC23+AC50</f>
        <v>34589285.87</v>
      </c>
      <c r="AD15" s="29">
        <f t="shared" si="8"/>
        <v>-2064079.9564625844</v>
      </c>
      <c r="AE15" s="29">
        <f>AE16+AE23+AE50</f>
        <v>32525205.913537413</v>
      </c>
      <c r="AF15" s="29">
        <f>AF16+AF23+AF50</f>
        <v>33443175.07</v>
      </c>
      <c r="AG15" s="29">
        <f t="shared" si="9"/>
        <v>-1105656.8679909073</v>
      </c>
      <c r="AH15" s="29">
        <f>AH16+AH23+AH50</f>
        <v>32337518.202009093</v>
      </c>
      <c r="AI15" s="29">
        <f>AI16+AI23+AI50</f>
        <v>33728535.230000004</v>
      </c>
      <c r="AJ15" s="29">
        <f t="shared" si="10"/>
        <v>-763306.7300000042</v>
      </c>
      <c r="AK15" s="29">
        <f>AK16+AK23+AK50</f>
        <v>32965228.5</v>
      </c>
      <c r="AL15" s="29">
        <f>AL16+AL23+AL50</f>
        <v>20577991.07</v>
      </c>
      <c r="AM15" s="29">
        <f t="shared" si="11"/>
        <v>-1138667.1000000015</v>
      </c>
      <c r="AN15" s="29">
        <f>AN16+AN23+AN50</f>
        <v>19439323.97</v>
      </c>
      <c r="AO15" s="29">
        <f>AO16+AO23+AO50</f>
        <v>20360031.05</v>
      </c>
      <c r="AP15" s="29">
        <f t="shared" si="12"/>
        <v>-237879.5099999979</v>
      </c>
      <c r="AQ15" s="29">
        <f>AQ16+AQ23+AQ50</f>
        <v>20122151.540000003</v>
      </c>
      <c r="AR15" s="29">
        <f>AR16+AR23+AR50</f>
        <v>21330003.73</v>
      </c>
      <c r="AS15" s="29">
        <f t="shared" si="13"/>
        <v>-167436.12000000104</v>
      </c>
      <c r="AT15" s="29">
        <f>AT16+AT23+AT50</f>
        <v>21162567.61</v>
      </c>
      <c r="AU15" s="29">
        <f>AU16+AU23+AU50</f>
        <v>34926095.03</v>
      </c>
      <c r="AV15" s="29">
        <f t="shared" si="14"/>
        <v>-1648030.9171446264</v>
      </c>
      <c r="AW15" s="29">
        <f>AW16+AW23+AW50</f>
        <v>33278064.112855375</v>
      </c>
      <c r="AX15" s="29">
        <f>AX16+AX23+AX50</f>
        <v>34849937.9</v>
      </c>
      <c r="AY15" s="29">
        <f t="shared" si="15"/>
        <v>-1450684.1413980685</v>
      </c>
      <c r="AZ15" s="29">
        <f>AZ16+AZ23+AZ50</f>
        <v>33399253.75860193</v>
      </c>
      <c r="BA15" s="29">
        <f>BA16+BA23+BA50</f>
        <v>38343134.33</v>
      </c>
      <c r="BB15" s="29">
        <f t="shared" si="16"/>
        <v>-1341550.1820201948</v>
      </c>
      <c r="BC15" s="29">
        <f>BC16+BC23+BC50</f>
        <v>37001584.1479798</v>
      </c>
      <c r="BD15" s="29">
        <f>BD16+BD23+BD50</f>
        <v>31401730.79</v>
      </c>
      <c r="BE15" s="29">
        <f t="shared" si="17"/>
        <v>-270685.81906386465</v>
      </c>
      <c r="BF15" s="29">
        <f>BF16+BF23+BF50</f>
        <v>31131044.970936134</v>
      </c>
      <c r="BG15" s="29">
        <f>BG16+BG23+BG50</f>
        <v>32043965.440000005</v>
      </c>
      <c r="BH15" s="29">
        <f t="shared" si="18"/>
        <v>-287814.80553426966</v>
      </c>
      <c r="BI15" s="29">
        <f>BI16+BI23+BI50</f>
        <v>31756150.634465735</v>
      </c>
      <c r="BJ15" s="29">
        <f>BJ16+BJ23+BJ50</f>
        <v>33469848</v>
      </c>
      <c r="BK15" s="29">
        <f t="shared" si="19"/>
        <v>-302085.4073765762</v>
      </c>
      <c r="BL15" s="29">
        <f>BL16+BL23+BL50</f>
        <v>33167762.592623424</v>
      </c>
      <c r="BM15" s="29">
        <f aca="true" t="shared" si="72" ref="BM15:BU15">AC15+AL15+AU15+BD15</f>
        <v>121495102.75999999</v>
      </c>
      <c r="BN15" s="29">
        <f t="shared" si="72"/>
        <v>-5121463.792671077</v>
      </c>
      <c r="BO15" s="29">
        <f t="shared" si="72"/>
        <v>116373638.96732892</v>
      </c>
      <c r="BP15" s="29">
        <f t="shared" si="72"/>
        <v>120697109.46000001</v>
      </c>
      <c r="BQ15" s="29">
        <f t="shared" si="72"/>
        <v>-3082035.3249232434</v>
      </c>
      <c r="BR15" s="29">
        <f t="shared" si="72"/>
        <v>117615074.13507676</v>
      </c>
      <c r="BS15" s="29">
        <f t="shared" si="72"/>
        <v>126871521.29</v>
      </c>
      <c r="BT15" s="29">
        <f t="shared" si="72"/>
        <v>-2574378.4393967763</v>
      </c>
      <c r="BU15" s="29">
        <f t="shared" si="72"/>
        <v>124297142.85060324</v>
      </c>
      <c r="BV15" s="29">
        <f>BV16+BV23+BV50</f>
        <v>19764061.189999998</v>
      </c>
      <c r="BW15" s="29">
        <f t="shared" si="21"/>
        <v>-9347057.444646463</v>
      </c>
      <c r="BX15" s="29">
        <f>BX16+BX23+BX50</f>
        <v>10417003.745353535</v>
      </c>
      <c r="BY15" s="29">
        <f>BY16+BY23+BY50</f>
        <v>16960636.56</v>
      </c>
      <c r="BZ15" s="29">
        <f t="shared" si="22"/>
        <v>-4049625.442294523</v>
      </c>
      <c r="CA15" s="29">
        <f>CA16+CA23+CA50</f>
        <v>12911011.117705476</v>
      </c>
      <c r="CB15" s="29">
        <f>CB16+CB23+CB50</f>
        <v>14508403.61</v>
      </c>
      <c r="CC15" s="29">
        <f t="shared" si="23"/>
        <v>-1832138.9865517225</v>
      </c>
      <c r="CD15" s="29">
        <f>CD16+CD23+CD50</f>
        <v>12676264.623448277</v>
      </c>
      <c r="CE15" s="29">
        <f>CE16+CE23+CE50</f>
        <v>16883324.83</v>
      </c>
      <c r="CF15" s="29">
        <f t="shared" si="24"/>
        <v>-2431767.9099999964</v>
      </c>
      <c r="CG15" s="29">
        <f>CG16+CG23+CG50</f>
        <v>14451556.920000002</v>
      </c>
      <c r="CH15" s="29">
        <f>CH16+CH23+CH50</f>
        <v>15797041.530000003</v>
      </c>
      <c r="CI15" s="29">
        <f t="shared" si="25"/>
        <v>-996641.1999999993</v>
      </c>
      <c r="CJ15" s="29">
        <f>CJ16+CJ23+CJ50</f>
        <v>14800400.330000004</v>
      </c>
      <c r="CK15" s="29">
        <f>CK16+CK23+CK50</f>
        <v>15850233.98</v>
      </c>
      <c r="CL15" s="29">
        <f t="shared" si="26"/>
        <v>-418413.52999999933</v>
      </c>
      <c r="CM15" s="51">
        <f>CM16+CM23+CM50</f>
        <v>15431820.450000001</v>
      </c>
      <c r="CN15" s="29">
        <f aca="true" t="shared" si="73" ref="CN15:CV15">BV15+CE15</f>
        <v>36647386.019999996</v>
      </c>
      <c r="CO15" s="29">
        <f t="shared" si="73"/>
        <v>-11778825.35464646</v>
      </c>
      <c r="CP15" s="29">
        <f t="shared" si="73"/>
        <v>24868560.665353537</v>
      </c>
      <c r="CQ15" s="29">
        <f t="shared" si="73"/>
        <v>32757678.090000004</v>
      </c>
      <c r="CR15" s="29">
        <f t="shared" si="73"/>
        <v>-5046266.642294522</v>
      </c>
      <c r="CS15" s="29">
        <f t="shared" si="73"/>
        <v>27711411.447705477</v>
      </c>
      <c r="CT15" s="29">
        <f t="shared" si="73"/>
        <v>30358637.59</v>
      </c>
      <c r="CU15" s="29">
        <f t="shared" si="73"/>
        <v>-2250552.516551722</v>
      </c>
      <c r="CV15" s="29">
        <f t="shared" si="73"/>
        <v>28108085.073448278</v>
      </c>
      <c r="CW15" s="29">
        <f aca="true" t="shared" si="74" ref="CW15:DE15">T15+BM15+CN15</f>
        <v>268116166.29000002</v>
      </c>
      <c r="CX15" s="29">
        <f t="shared" si="74"/>
        <v>-20552016.48731754</v>
      </c>
      <c r="CY15" s="29">
        <f t="shared" si="74"/>
        <v>247564149.80268246</v>
      </c>
      <c r="CZ15" s="29">
        <f t="shared" si="74"/>
        <v>263157215.69000003</v>
      </c>
      <c r="DA15" s="29">
        <f t="shared" si="74"/>
        <v>-10478976.937217765</v>
      </c>
      <c r="DB15" s="29">
        <f t="shared" si="74"/>
        <v>252678238.75278226</v>
      </c>
      <c r="DC15" s="29">
        <f t="shared" si="74"/>
        <v>273610505.34</v>
      </c>
      <c r="DD15" s="29">
        <f t="shared" si="74"/>
        <v>-7315378.435948502</v>
      </c>
      <c r="DE15" s="29">
        <f t="shared" si="74"/>
        <v>266295126.9040515</v>
      </c>
    </row>
    <row r="16" spans="1:109" s="17" customFormat="1" ht="15">
      <c r="A16" s="34" t="s">
        <v>19</v>
      </c>
      <c r="B16" s="35">
        <f aca="true" t="shared" si="75" ref="B16:H16">SUM(B17:B22)</f>
        <v>44335617.18000001</v>
      </c>
      <c r="C16" s="35">
        <f t="shared" si="1"/>
        <v>0</v>
      </c>
      <c r="D16" s="35">
        <f t="shared" si="75"/>
        <v>44335617.18000001</v>
      </c>
      <c r="E16" s="35">
        <f t="shared" si="75"/>
        <v>44081225.2</v>
      </c>
      <c r="F16" s="35">
        <f t="shared" si="2"/>
        <v>0</v>
      </c>
      <c r="G16" s="35">
        <f t="shared" si="75"/>
        <v>44081225.2</v>
      </c>
      <c r="H16" s="35">
        <f t="shared" si="75"/>
        <v>42465844.36</v>
      </c>
      <c r="I16" s="35">
        <f t="shared" si="3"/>
        <v>0</v>
      </c>
      <c r="J16" s="35">
        <f>SUM(J17:J22)</f>
        <v>42465844.36</v>
      </c>
      <c r="K16" s="35">
        <f>SUM(K17:K22)</f>
        <v>40525333.13</v>
      </c>
      <c r="L16" s="35">
        <f t="shared" si="4"/>
        <v>0</v>
      </c>
      <c r="M16" s="35">
        <f>SUM(M17:M22)</f>
        <v>40525333.13</v>
      </c>
      <c r="N16" s="35">
        <f>SUM(N17:N22)</f>
        <v>41688507.61</v>
      </c>
      <c r="O16" s="35">
        <f t="shared" si="5"/>
        <v>0</v>
      </c>
      <c r="P16" s="35">
        <f>SUM(P17:P22)</f>
        <v>41688507.61</v>
      </c>
      <c r="Q16" s="35">
        <f>SUM(Q17:Q22)</f>
        <v>44899327.8</v>
      </c>
      <c r="R16" s="35">
        <f t="shared" si="6"/>
        <v>0</v>
      </c>
      <c r="S16" s="35">
        <f>SUM(S17:S22)</f>
        <v>44899327.8</v>
      </c>
      <c r="T16" s="35">
        <f aca="true" t="shared" si="76" ref="T16:AB16">B16+K16</f>
        <v>84860950.31</v>
      </c>
      <c r="U16" s="35">
        <f t="shared" si="76"/>
        <v>0</v>
      </c>
      <c r="V16" s="35">
        <f t="shared" si="76"/>
        <v>84860950.31</v>
      </c>
      <c r="W16" s="35">
        <f t="shared" si="76"/>
        <v>85769732.81</v>
      </c>
      <c r="X16" s="35">
        <f t="shared" si="76"/>
        <v>0</v>
      </c>
      <c r="Y16" s="35">
        <f t="shared" si="76"/>
        <v>85769732.81</v>
      </c>
      <c r="Z16" s="35">
        <f t="shared" si="76"/>
        <v>87365172.16</v>
      </c>
      <c r="AA16" s="35">
        <f t="shared" si="76"/>
        <v>0</v>
      </c>
      <c r="AB16" s="35">
        <f t="shared" si="76"/>
        <v>87365172.16</v>
      </c>
      <c r="AC16" s="35">
        <f>SUM(AC17:AC22)</f>
        <v>27250332.75</v>
      </c>
      <c r="AD16" s="35">
        <f t="shared" si="8"/>
        <v>-556129.2397959232</v>
      </c>
      <c r="AE16" s="35">
        <f>SUM(AE17:AE22)</f>
        <v>26694203.510204077</v>
      </c>
      <c r="AF16" s="35">
        <f>SUM(AF17:AF22)</f>
        <v>26938466.91</v>
      </c>
      <c r="AG16" s="35">
        <f t="shared" si="9"/>
        <v>-369020.09465757385</v>
      </c>
      <c r="AH16" s="35">
        <f>SUM(AH17:AH22)</f>
        <v>26569446.815342426</v>
      </c>
      <c r="AI16" s="35">
        <f>SUM(AI17:AI22)</f>
        <v>27062600</v>
      </c>
      <c r="AJ16" s="35">
        <f t="shared" si="10"/>
        <v>0</v>
      </c>
      <c r="AK16" s="35">
        <f>SUM(AK17:AK22)</f>
        <v>27062600</v>
      </c>
      <c r="AL16" s="35">
        <f>SUM(AL17:AL22)</f>
        <v>15558455.59</v>
      </c>
      <c r="AM16" s="35">
        <f t="shared" si="11"/>
        <v>0</v>
      </c>
      <c r="AN16" s="35">
        <f>SUM(AN17:AN22)</f>
        <v>15558455.59</v>
      </c>
      <c r="AO16" s="35">
        <f>SUM(AO17:AO22)</f>
        <v>15970900.610000001</v>
      </c>
      <c r="AP16" s="35">
        <f t="shared" si="12"/>
        <v>0</v>
      </c>
      <c r="AQ16" s="35">
        <f>SUM(AQ17:AQ22)</f>
        <v>15970900.610000001</v>
      </c>
      <c r="AR16" s="35">
        <f>SUM(AR17:AR22)</f>
        <v>16718109.129999999</v>
      </c>
      <c r="AS16" s="35">
        <f t="shared" si="13"/>
        <v>0</v>
      </c>
      <c r="AT16" s="35">
        <f>SUM(AT17:AT22)</f>
        <v>16718109.129999999</v>
      </c>
      <c r="AU16" s="35">
        <f>SUM(AU17:AU22)</f>
        <v>25718456.08</v>
      </c>
      <c r="AV16" s="35">
        <f t="shared" si="14"/>
        <v>0</v>
      </c>
      <c r="AW16" s="35">
        <f>SUM(AW17:AW22)</f>
        <v>25718456.08</v>
      </c>
      <c r="AX16" s="35">
        <f>SUM(AX17:AX22)</f>
        <v>26055251.73</v>
      </c>
      <c r="AY16" s="35">
        <f t="shared" si="15"/>
        <v>0</v>
      </c>
      <c r="AZ16" s="35">
        <f>SUM(AZ17:AZ22)</f>
        <v>26055251.73</v>
      </c>
      <c r="BA16" s="35">
        <f>SUM(BA17:BA22)</f>
        <v>27522969.33</v>
      </c>
      <c r="BB16" s="35">
        <f t="shared" si="16"/>
        <v>0</v>
      </c>
      <c r="BC16" s="35">
        <f>SUM(BC17:BC22)</f>
        <v>27522969.33</v>
      </c>
      <c r="BD16" s="35">
        <f>SUM(BD17:BD22)</f>
        <v>24711873.64</v>
      </c>
      <c r="BE16" s="35">
        <f t="shared" si="17"/>
        <v>0</v>
      </c>
      <c r="BF16" s="35">
        <f>SUM(BF17:BF22)</f>
        <v>24711873.64</v>
      </c>
      <c r="BG16" s="35">
        <f>SUM(BG17:BG22)</f>
        <v>25316611.700000003</v>
      </c>
      <c r="BH16" s="35">
        <f t="shared" si="18"/>
        <v>0</v>
      </c>
      <c r="BI16" s="35">
        <f>SUM(BI17:BI22)</f>
        <v>25316611.700000003</v>
      </c>
      <c r="BJ16" s="35">
        <f>SUM(BJ17:BJ22)</f>
        <v>26197632.58</v>
      </c>
      <c r="BK16" s="35">
        <f t="shared" si="19"/>
        <v>0</v>
      </c>
      <c r="BL16" s="35">
        <f>SUM(BL17:BL22)</f>
        <v>26197632.58</v>
      </c>
      <c r="BM16" s="35">
        <f aca="true" t="shared" si="77" ref="BM16:BU16">AC16+AL16+AU16+BD16</f>
        <v>93239118.06</v>
      </c>
      <c r="BN16" s="35">
        <f t="shared" si="77"/>
        <v>-556129.2397959232</v>
      </c>
      <c r="BO16" s="35">
        <f t="shared" si="77"/>
        <v>92682988.82020408</v>
      </c>
      <c r="BP16" s="35">
        <f t="shared" si="77"/>
        <v>94281230.95</v>
      </c>
      <c r="BQ16" s="35">
        <f t="shared" si="77"/>
        <v>-369020.09465757385</v>
      </c>
      <c r="BR16" s="35">
        <f t="shared" si="77"/>
        <v>93912210.85534243</v>
      </c>
      <c r="BS16" s="35">
        <f t="shared" si="77"/>
        <v>97501311.03999999</v>
      </c>
      <c r="BT16" s="35">
        <f t="shared" si="77"/>
        <v>0</v>
      </c>
      <c r="BU16" s="35">
        <f t="shared" si="77"/>
        <v>97501311.03999999</v>
      </c>
      <c r="BV16" s="35">
        <f>SUM(BV17:BV22)</f>
        <v>15540235.51</v>
      </c>
      <c r="BW16" s="35">
        <f t="shared" si="21"/>
        <v>-8162547.944646465</v>
      </c>
      <c r="BX16" s="35">
        <f>SUM(BX17:BX22)</f>
        <v>7377687.565353535</v>
      </c>
      <c r="BY16" s="35">
        <f>SUM(BY17:BY22)</f>
        <v>13592239.72</v>
      </c>
      <c r="BZ16" s="35">
        <f t="shared" si="22"/>
        <v>-3501031.4430303015</v>
      </c>
      <c r="CA16" s="35">
        <f>SUM(CA17:CA22)</f>
        <v>10091208.2769697</v>
      </c>
      <c r="CB16" s="35">
        <f>SUM(CB17:CB22)</f>
        <v>11149249.35</v>
      </c>
      <c r="CC16" s="35">
        <f t="shared" si="23"/>
        <v>-1537827.4965517223</v>
      </c>
      <c r="CD16" s="35">
        <f>SUM(CD17:CD22)</f>
        <v>9611421.853448277</v>
      </c>
      <c r="CE16" s="35">
        <f>SUM(CE17:CE22)</f>
        <v>12766575.98</v>
      </c>
      <c r="CF16" s="35">
        <f t="shared" si="24"/>
        <v>-934136</v>
      </c>
      <c r="CG16" s="35">
        <f>SUM(CG17:CG22)</f>
        <v>11832439.98</v>
      </c>
      <c r="CH16" s="35">
        <f>SUM(CH17:CH22)</f>
        <v>12550257.060000002</v>
      </c>
      <c r="CI16" s="35">
        <f t="shared" si="25"/>
        <v>-459154</v>
      </c>
      <c r="CJ16" s="35">
        <f>SUM(CJ17:CJ22)</f>
        <v>12091103.060000002</v>
      </c>
      <c r="CK16" s="35">
        <f>SUM(CK17:CK22)</f>
        <v>12604600.76</v>
      </c>
      <c r="CL16" s="35">
        <f t="shared" si="26"/>
        <v>0</v>
      </c>
      <c r="CM16" s="54">
        <f>SUM(CM17:CM22)</f>
        <v>12604600.76</v>
      </c>
      <c r="CN16" s="35">
        <f aca="true" t="shared" si="78" ref="CN16:CV16">BV16+CE16</f>
        <v>28306811.490000002</v>
      </c>
      <c r="CO16" s="35">
        <f t="shared" si="78"/>
        <v>-9096683.944646465</v>
      </c>
      <c r="CP16" s="35">
        <f t="shared" si="78"/>
        <v>19210127.545353536</v>
      </c>
      <c r="CQ16" s="35">
        <f t="shared" si="78"/>
        <v>26142496.78</v>
      </c>
      <c r="CR16" s="35">
        <f t="shared" si="78"/>
        <v>-3960185.4430303015</v>
      </c>
      <c r="CS16" s="35">
        <f t="shared" si="78"/>
        <v>22182311.336969703</v>
      </c>
      <c r="CT16" s="35">
        <f t="shared" si="78"/>
        <v>23753850.11</v>
      </c>
      <c r="CU16" s="35">
        <f t="shared" si="78"/>
        <v>-1537827.4965517223</v>
      </c>
      <c r="CV16" s="35">
        <f t="shared" si="78"/>
        <v>22216022.613448277</v>
      </c>
      <c r="CW16" s="35">
        <f aca="true" t="shared" si="79" ref="CW16:DE16">T16+BM16+CN16</f>
        <v>206406879.86</v>
      </c>
      <c r="CX16" s="35">
        <f t="shared" si="79"/>
        <v>-9652813.184442388</v>
      </c>
      <c r="CY16" s="35">
        <f t="shared" si="79"/>
        <v>196754066.6755576</v>
      </c>
      <c r="CZ16" s="35">
        <f t="shared" si="79"/>
        <v>206193460.54</v>
      </c>
      <c r="DA16" s="35">
        <f t="shared" si="79"/>
        <v>-4329205.537687875</v>
      </c>
      <c r="DB16" s="35">
        <f t="shared" si="79"/>
        <v>201864255.00231215</v>
      </c>
      <c r="DC16" s="35">
        <f t="shared" si="79"/>
        <v>208620333.31</v>
      </c>
      <c r="DD16" s="35">
        <f t="shared" si="79"/>
        <v>-1537827.4965517223</v>
      </c>
      <c r="DE16" s="35">
        <f t="shared" si="79"/>
        <v>207082505.81344825</v>
      </c>
    </row>
    <row r="17" spans="1:109" ht="25.5">
      <c r="A17" s="33" t="s">
        <v>20</v>
      </c>
      <c r="B17" s="32">
        <v>34782990.7</v>
      </c>
      <c r="C17" s="31">
        <f t="shared" si="1"/>
        <v>0</v>
      </c>
      <c r="D17" s="32">
        <v>34782990.7</v>
      </c>
      <c r="E17" s="32">
        <v>34614240.7</v>
      </c>
      <c r="F17" s="31">
        <f t="shared" si="2"/>
        <v>0</v>
      </c>
      <c r="G17" s="32">
        <v>34614240.7</v>
      </c>
      <c r="H17" s="32">
        <v>32736831.9</v>
      </c>
      <c r="I17" s="31">
        <f t="shared" si="3"/>
        <v>0</v>
      </c>
      <c r="J17" s="32">
        <v>32736831.9</v>
      </c>
      <c r="K17" s="32">
        <v>31988330.5</v>
      </c>
      <c r="L17" s="31">
        <f t="shared" si="4"/>
        <v>0</v>
      </c>
      <c r="M17" s="32">
        <v>31988330.5</v>
      </c>
      <c r="N17" s="32">
        <v>32792025.8</v>
      </c>
      <c r="O17" s="31">
        <f t="shared" si="5"/>
        <v>0</v>
      </c>
      <c r="P17" s="32">
        <v>32792025.8</v>
      </c>
      <c r="Q17" s="32">
        <v>35556589.8</v>
      </c>
      <c r="R17" s="31">
        <f t="shared" si="6"/>
        <v>0</v>
      </c>
      <c r="S17" s="32">
        <v>35556589.8</v>
      </c>
      <c r="T17" s="45">
        <f aca="true" t="shared" si="80" ref="T17:AB17">B17+K17</f>
        <v>66771321.2</v>
      </c>
      <c r="U17" s="45">
        <f t="shared" si="80"/>
        <v>0</v>
      </c>
      <c r="V17" s="45">
        <f t="shared" si="80"/>
        <v>66771321.2</v>
      </c>
      <c r="W17" s="45">
        <f t="shared" si="80"/>
        <v>67406266.5</v>
      </c>
      <c r="X17" s="45">
        <f t="shared" si="80"/>
        <v>0</v>
      </c>
      <c r="Y17" s="45">
        <f t="shared" si="80"/>
        <v>67406266.5</v>
      </c>
      <c r="Z17" s="45">
        <f t="shared" si="80"/>
        <v>68293421.69999999</v>
      </c>
      <c r="AA17" s="45">
        <f t="shared" si="80"/>
        <v>0</v>
      </c>
      <c r="AB17" s="45">
        <f t="shared" si="80"/>
        <v>68293421.69999999</v>
      </c>
      <c r="AC17" s="32">
        <v>21315779.7</v>
      </c>
      <c r="AD17" s="31">
        <f t="shared" si="8"/>
        <v>-435015.91224490106</v>
      </c>
      <c r="AE17" s="32">
        <v>20880763.7877551</v>
      </c>
      <c r="AF17" s="32">
        <v>21193782.48</v>
      </c>
      <c r="AG17" s="31">
        <f t="shared" si="9"/>
        <v>-290325.78739729896</v>
      </c>
      <c r="AH17" s="32">
        <v>20903456.6926027</v>
      </c>
      <c r="AI17" s="32">
        <v>20794233</v>
      </c>
      <c r="AJ17" s="31">
        <f t="shared" si="10"/>
        <v>0</v>
      </c>
      <c r="AK17" s="32">
        <v>20794233</v>
      </c>
      <c r="AL17" s="32">
        <v>12287953.1</v>
      </c>
      <c r="AM17" s="31">
        <f t="shared" si="11"/>
        <v>0</v>
      </c>
      <c r="AN17" s="32">
        <v>12287953.1</v>
      </c>
      <c r="AO17" s="32">
        <v>12599665.8</v>
      </c>
      <c r="AP17" s="31">
        <f t="shared" si="12"/>
        <v>0</v>
      </c>
      <c r="AQ17" s="32">
        <v>12599665.8</v>
      </c>
      <c r="AR17" s="32">
        <v>13323705.6</v>
      </c>
      <c r="AS17" s="31">
        <f t="shared" si="13"/>
        <v>0</v>
      </c>
      <c r="AT17" s="32">
        <v>13323705.6</v>
      </c>
      <c r="AU17" s="32">
        <v>20393623.3</v>
      </c>
      <c r="AV17" s="31">
        <f t="shared" si="14"/>
        <v>0</v>
      </c>
      <c r="AW17" s="32">
        <v>20393623.3</v>
      </c>
      <c r="AX17" s="32">
        <v>20526120.3</v>
      </c>
      <c r="AY17" s="31">
        <f t="shared" si="15"/>
        <v>0</v>
      </c>
      <c r="AZ17" s="32">
        <v>20526120.3</v>
      </c>
      <c r="BA17" s="32">
        <v>21567987.2</v>
      </c>
      <c r="BB17" s="31">
        <f t="shared" si="16"/>
        <v>0</v>
      </c>
      <c r="BC17" s="32">
        <v>21567987.2</v>
      </c>
      <c r="BD17" s="32">
        <v>19510386</v>
      </c>
      <c r="BE17" s="31">
        <f t="shared" si="17"/>
        <v>0</v>
      </c>
      <c r="BF17" s="32">
        <v>19510386</v>
      </c>
      <c r="BG17" s="32">
        <v>19905284.6</v>
      </c>
      <c r="BH17" s="31">
        <f t="shared" si="18"/>
        <v>0</v>
      </c>
      <c r="BI17" s="32">
        <v>19905284.6</v>
      </c>
      <c r="BJ17" s="32">
        <v>20616643.5</v>
      </c>
      <c r="BK17" s="31">
        <f t="shared" si="19"/>
        <v>0</v>
      </c>
      <c r="BL17" s="32">
        <v>20616643.5</v>
      </c>
      <c r="BM17" s="45">
        <f aca="true" t="shared" si="81" ref="BM17:BU17">AC17+AL17+AU17+BD17</f>
        <v>73507742.1</v>
      </c>
      <c r="BN17" s="45">
        <f t="shared" si="81"/>
        <v>-435015.91224490106</v>
      </c>
      <c r="BO17" s="45">
        <f t="shared" si="81"/>
        <v>73072726.1877551</v>
      </c>
      <c r="BP17" s="45">
        <f t="shared" si="81"/>
        <v>74224853.18</v>
      </c>
      <c r="BQ17" s="45">
        <f t="shared" si="81"/>
        <v>-290325.78739729896</v>
      </c>
      <c r="BR17" s="45">
        <f t="shared" si="81"/>
        <v>73934527.39260271</v>
      </c>
      <c r="BS17" s="45">
        <f t="shared" si="81"/>
        <v>76302569.3</v>
      </c>
      <c r="BT17" s="45">
        <f t="shared" si="81"/>
        <v>0</v>
      </c>
      <c r="BU17" s="45">
        <f t="shared" si="81"/>
        <v>76302569.3</v>
      </c>
      <c r="BV17" s="32">
        <v>11861984.6</v>
      </c>
      <c r="BW17" s="31">
        <f t="shared" si="21"/>
        <v>-6230537.36565657</v>
      </c>
      <c r="BX17" s="32">
        <v>5631447.23434343</v>
      </c>
      <c r="BY17" s="32">
        <v>10684919.8</v>
      </c>
      <c r="BZ17" s="31">
        <f t="shared" si="22"/>
        <v>-2752176.3121212106</v>
      </c>
      <c r="CA17" s="32">
        <v>7932743.48787879</v>
      </c>
      <c r="CB17" s="32">
        <v>8735625.9</v>
      </c>
      <c r="CC17" s="31">
        <f t="shared" si="23"/>
        <v>-1204913.9172413805</v>
      </c>
      <c r="CD17" s="32">
        <v>7530711.98275862</v>
      </c>
      <c r="CE17" s="32">
        <v>10088933.2</v>
      </c>
      <c r="CF17" s="31">
        <f t="shared" si="24"/>
        <v>-738214</v>
      </c>
      <c r="CG17" s="32">
        <v>9350719.2</v>
      </c>
      <c r="CH17" s="32">
        <v>9988422.9</v>
      </c>
      <c r="CI17" s="31">
        <f t="shared" si="25"/>
        <v>-365430</v>
      </c>
      <c r="CJ17" s="32">
        <v>9622992.9</v>
      </c>
      <c r="CK17" s="32">
        <v>9989634.7</v>
      </c>
      <c r="CL17" s="31">
        <f t="shared" si="26"/>
        <v>0</v>
      </c>
      <c r="CM17" s="53">
        <v>9989634.7</v>
      </c>
      <c r="CN17" s="45">
        <f aca="true" t="shared" si="82" ref="CN17:CV17">BV17+CE17</f>
        <v>21950917.799999997</v>
      </c>
      <c r="CO17" s="45">
        <f t="shared" si="82"/>
        <v>-6968751.36565657</v>
      </c>
      <c r="CP17" s="45">
        <f t="shared" si="82"/>
        <v>14982166.43434343</v>
      </c>
      <c r="CQ17" s="45">
        <f t="shared" si="82"/>
        <v>20673342.700000003</v>
      </c>
      <c r="CR17" s="45">
        <f t="shared" si="82"/>
        <v>-3117606.3121212106</v>
      </c>
      <c r="CS17" s="45">
        <f t="shared" si="82"/>
        <v>17555736.38787879</v>
      </c>
      <c r="CT17" s="45">
        <f t="shared" si="82"/>
        <v>18725260.6</v>
      </c>
      <c r="CU17" s="45">
        <f t="shared" si="82"/>
        <v>-1204913.9172413805</v>
      </c>
      <c r="CV17" s="45">
        <f t="shared" si="82"/>
        <v>17520346.68275862</v>
      </c>
      <c r="CW17" s="61">
        <f aca="true" t="shared" si="83" ref="CW17:DE17">T17+BM17+CN17</f>
        <v>162229981.10000002</v>
      </c>
      <c r="CX17" s="61">
        <f t="shared" si="83"/>
        <v>-7403767.277901471</v>
      </c>
      <c r="CY17" s="61">
        <f t="shared" si="83"/>
        <v>154826213.82209852</v>
      </c>
      <c r="CZ17" s="61">
        <f t="shared" si="83"/>
        <v>162304462.38</v>
      </c>
      <c r="DA17" s="61">
        <f t="shared" si="83"/>
        <v>-3407932.0995185096</v>
      </c>
      <c r="DB17" s="61">
        <f t="shared" si="83"/>
        <v>158896530.28048152</v>
      </c>
      <c r="DC17" s="61">
        <f t="shared" si="83"/>
        <v>163321251.6</v>
      </c>
      <c r="DD17" s="61">
        <f t="shared" si="83"/>
        <v>-1204913.9172413805</v>
      </c>
      <c r="DE17" s="61">
        <f t="shared" si="83"/>
        <v>162116337.68275863</v>
      </c>
    </row>
    <row r="18" spans="1:109" ht="15">
      <c r="A18" s="33" t="s">
        <v>21</v>
      </c>
      <c r="B18" s="32">
        <v>6055002.48</v>
      </c>
      <c r="C18" s="31">
        <f t="shared" si="1"/>
        <v>0</v>
      </c>
      <c r="D18" s="32">
        <v>6055002.48</v>
      </c>
      <c r="E18" s="32">
        <v>5933422</v>
      </c>
      <c r="F18" s="31">
        <f t="shared" si="2"/>
        <v>0</v>
      </c>
      <c r="G18" s="32">
        <v>5933422</v>
      </c>
      <c r="H18" s="32">
        <v>6113875.96</v>
      </c>
      <c r="I18" s="31">
        <f t="shared" si="3"/>
        <v>0</v>
      </c>
      <c r="J18" s="32">
        <v>6113875.96</v>
      </c>
      <c r="K18" s="32">
        <v>5463256.13</v>
      </c>
      <c r="L18" s="31">
        <f t="shared" si="4"/>
        <v>0</v>
      </c>
      <c r="M18" s="32">
        <v>5463256.13</v>
      </c>
      <c r="N18" s="32">
        <v>5641757.81</v>
      </c>
      <c r="O18" s="31">
        <f t="shared" si="5"/>
        <v>0</v>
      </c>
      <c r="P18" s="32">
        <v>5641757.81</v>
      </c>
      <c r="Q18" s="32">
        <v>5931112.5</v>
      </c>
      <c r="R18" s="31">
        <f t="shared" si="6"/>
        <v>0</v>
      </c>
      <c r="S18" s="32">
        <v>5931112.5</v>
      </c>
      <c r="T18" s="45">
        <f aca="true" t="shared" si="84" ref="T18:AB18">B18+K18</f>
        <v>11518258.61</v>
      </c>
      <c r="U18" s="45">
        <f t="shared" si="84"/>
        <v>0</v>
      </c>
      <c r="V18" s="45">
        <f t="shared" si="84"/>
        <v>11518258.61</v>
      </c>
      <c r="W18" s="45">
        <f t="shared" si="84"/>
        <v>11575179.809999999</v>
      </c>
      <c r="X18" s="45">
        <f t="shared" si="84"/>
        <v>0</v>
      </c>
      <c r="Y18" s="45">
        <f t="shared" si="84"/>
        <v>11575179.809999999</v>
      </c>
      <c r="Z18" s="45">
        <f t="shared" si="84"/>
        <v>12044988.46</v>
      </c>
      <c r="AA18" s="45">
        <f t="shared" si="84"/>
        <v>0</v>
      </c>
      <c r="AB18" s="45">
        <f t="shared" si="84"/>
        <v>12044988.46</v>
      </c>
      <c r="AC18" s="32">
        <v>3797878.05</v>
      </c>
      <c r="AD18" s="31">
        <f t="shared" si="8"/>
        <v>-77507.71530612</v>
      </c>
      <c r="AE18" s="32">
        <v>3720370.33469388</v>
      </c>
      <c r="AF18" s="32">
        <v>3724328.43</v>
      </c>
      <c r="AG18" s="31">
        <f t="shared" si="9"/>
        <v>-51018.19767122995</v>
      </c>
      <c r="AH18" s="32">
        <v>3673310.23232877</v>
      </c>
      <c r="AI18" s="32">
        <v>3747262</v>
      </c>
      <c r="AJ18" s="31">
        <f t="shared" si="10"/>
        <v>0</v>
      </c>
      <c r="AK18" s="32">
        <v>3747262</v>
      </c>
      <c r="AL18" s="32">
        <v>2131225.49</v>
      </c>
      <c r="AM18" s="31">
        <f t="shared" si="11"/>
        <v>0</v>
      </c>
      <c r="AN18" s="32">
        <v>2131225.49</v>
      </c>
      <c r="AO18" s="32">
        <v>2119255.81</v>
      </c>
      <c r="AP18" s="31">
        <f t="shared" si="12"/>
        <v>0</v>
      </c>
      <c r="AQ18" s="32">
        <v>2119255.81</v>
      </c>
      <c r="AR18" s="32">
        <v>2216896.53</v>
      </c>
      <c r="AS18" s="31">
        <f t="shared" si="13"/>
        <v>0</v>
      </c>
      <c r="AT18" s="32">
        <v>2216896.53</v>
      </c>
      <c r="AU18" s="32">
        <v>3538746.09</v>
      </c>
      <c r="AV18" s="31">
        <f t="shared" si="14"/>
        <v>0</v>
      </c>
      <c r="AW18" s="32">
        <v>3538746.09</v>
      </c>
      <c r="AX18" s="32">
        <v>3539581.43</v>
      </c>
      <c r="AY18" s="31">
        <f t="shared" si="15"/>
        <v>0</v>
      </c>
      <c r="AZ18" s="32">
        <v>3539581.43</v>
      </c>
      <c r="BA18" s="32">
        <v>3750782.13</v>
      </c>
      <c r="BB18" s="31">
        <f t="shared" si="16"/>
        <v>0</v>
      </c>
      <c r="BC18" s="32">
        <v>3750782.13</v>
      </c>
      <c r="BD18" s="32">
        <v>3280665.12</v>
      </c>
      <c r="BE18" s="31">
        <f t="shared" si="17"/>
        <v>0</v>
      </c>
      <c r="BF18" s="32">
        <v>3280665.12</v>
      </c>
      <c r="BG18" s="32">
        <v>3383471.1</v>
      </c>
      <c r="BH18" s="31">
        <f t="shared" si="18"/>
        <v>0</v>
      </c>
      <c r="BI18" s="32">
        <v>3383471.1</v>
      </c>
      <c r="BJ18" s="32">
        <v>3515427.08</v>
      </c>
      <c r="BK18" s="31">
        <f t="shared" si="19"/>
        <v>0</v>
      </c>
      <c r="BL18" s="32">
        <v>3515427.08</v>
      </c>
      <c r="BM18" s="45">
        <f aca="true" t="shared" si="85" ref="BM18:BU18">AC18+AL18+AU18+BD18</f>
        <v>12748514.75</v>
      </c>
      <c r="BN18" s="45">
        <f t="shared" si="85"/>
        <v>-77507.71530612</v>
      </c>
      <c r="BO18" s="45">
        <f t="shared" si="85"/>
        <v>12671007.034693882</v>
      </c>
      <c r="BP18" s="45">
        <f t="shared" si="85"/>
        <v>12766636.77</v>
      </c>
      <c r="BQ18" s="45">
        <f t="shared" si="85"/>
        <v>-51018.19767122995</v>
      </c>
      <c r="BR18" s="45">
        <f t="shared" si="85"/>
        <v>12715618.57232877</v>
      </c>
      <c r="BS18" s="45">
        <f t="shared" si="85"/>
        <v>13230367.74</v>
      </c>
      <c r="BT18" s="45">
        <f t="shared" si="85"/>
        <v>0</v>
      </c>
      <c r="BU18" s="45">
        <f t="shared" si="85"/>
        <v>13230367.74</v>
      </c>
      <c r="BV18" s="32">
        <v>2362692.41</v>
      </c>
      <c r="BW18" s="31">
        <f t="shared" si="21"/>
        <v>-1241010.15474747</v>
      </c>
      <c r="BX18" s="32">
        <v>1121682.25525253</v>
      </c>
      <c r="BY18" s="32">
        <v>1784750.47</v>
      </c>
      <c r="BZ18" s="31">
        <f t="shared" si="22"/>
        <v>-459708.45439394005</v>
      </c>
      <c r="CA18" s="32">
        <v>1325042.01560606</v>
      </c>
      <c r="CB18" s="32">
        <v>1525529.45</v>
      </c>
      <c r="CC18" s="31">
        <f t="shared" si="23"/>
        <v>-210417.8551724099</v>
      </c>
      <c r="CD18" s="32">
        <v>1315111.59482759</v>
      </c>
      <c r="CE18" s="32">
        <v>1727988.24</v>
      </c>
      <c r="CF18" s="31">
        <f t="shared" si="24"/>
        <v>-126438</v>
      </c>
      <c r="CG18" s="32">
        <v>1601550.24</v>
      </c>
      <c r="CH18" s="32">
        <v>1609953.88</v>
      </c>
      <c r="CI18" s="31">
        <f t="shared" si="25"/>
        <v>-58900</v>
      </c>
      <c r="CJ18" s="32">
        <v>1551053.88</v>
      </c>
      <c r="CK18" s="32">
        <v>1630310.56</v>
      </c>
      <c r="CL18" s="31">
        <f t="shared" si="26"/>
        <v>0</v>
      </c>
      <c r="CM18" s="53">
        <v>1630310.56</v>
      </c>
      <c r="CN18" s="45">
        <f aca="true" t="shared" si="86" ref="CN18:CV18">BV18+CE18</f>
        <v>4090680.6500000004</v>
      </c>
      <c r="CO18" s="45">
        <f t="shared" si="86"/>
        <v>-1367448.15474747</v>
      </c>
      <c r="CP18" s="45">
        <f t="shared" si="86"/>
        <v>2723232.49525253</v>
      </c>
      <c r="CQ18" s="45">
        <f t="shared" si="86"/>
        <v>3394704.3499999996</v>
      </c>
      <c r="CR18" s="45">
        <f t="shared" si="86"/>
        <v>-518608.45439394005</v>
      </c>
      <c r="CS18" s="45">
        <f t="shared" si="86"/>
        <v>2876095.8956060596</v>
      </c>
      <c r="CT18" s="45">
        <f t="shared" si="86"/>
        <v>3155840.01</v>
      </c>
      <c r="CU18" s="45">
        <f t="shared" si="86"/>
        <v>-210417.8551724099</v>
      </c>
      <c r="CV18" s="45">
        <f t="shared" si="86"/>
        <v>2945422.15482759</v>
      </c>
      <c r="CW18" s="61">
        <f aca="true" t="shared" si="87" ref="CW18:DE18">T18+BM18+CN18</f>
        <v>28357454.009999998</v>
      </c>
      <c r="CX18" s="61">
        <f t="shared" si="87"/>
        <v>-1444955.87005359</v>
      </c>
      <c r="CY18" s="61">
        <f t="shared" si="87"/>
        <v>26912498.139946412</v>
      </c>
      <c r="CZ18" s="61">
        <f t="shared" si="87"/>
        <v>27736520.93</v>
      </c>
      <c r="DA18" s="61">
        <f t="shared" si="87"/>
        <v>-569626.65206517</v>
      </c>
      <c r="DB18" s="61">
        <f t="shared" si="87"/>
        <v>27166894.27793483</v>
      </c>
      <c r="DC18" s="61">
        <f t="shared" si="87"/>
        <v>28431196.21</v>
      </c>
      <c r="DD18" s="61">
        <f t="shared" si="87"/>
        <v>-210417.8551724099</v>
      </c>
      <c r="DE18" s="61">
        <f t="shared" si="87"/>
        <v>28220778.354827594</v>
      </c>
    </row>
    <row r="19" spans="1:109" ht="15">
      <c r="A19" s="33" t="s">
        <v>22</v>
      </c>
      <c r="B19" s="32">
        <v>446400</v>
      </c>
      <c r="C19" s="31">
        <f t="shared" si="1"/>
        <v>0</v>
      </c>
      <c r="D19" s="32">
        <v>446400</v>
      </c>
      <c r="E19" s="32">
        <v>442000</v>
      </c>
      <c r="F19" s="31">
        <f t="shared" si="2"/>
        <v>0</v>
      </c>
      <c r="G19" s="32">
        <v>442000</v>
      </c>
      <c r="H19" s="32">
        <v>450592</v>
      </c>
      <c r="I19" s="31">
        <f t="shared" si="3"/>
        <v>0</v>
      </c>
      <c r="J19" s="32">
        <v>450592</v>
      </c>
      <c r="K19" s="32">
        <v>397900</v>
      </c>
      <c r="L19" s="31">
        <f t="shared" si="4"/>
        <v>0</v>
      </c>
      <c r="M19" s="32">
        <v>397900</v>
      </c>
      <c r="N19" s="32">
        <v>402000</v>
      </c>
      <c r="O19" s="31">
        <f t="shared" si="5"/>
        <v>0</v>
      </c>
      <c r="P19" s="32">
        <v>402000</v>
      </c>
      <c r="Q19" s="32">
        <v>426500</v>
      </c>
      <c r="R19" s="31">
        <f t="shared" si="6"/>
        <v>0</v>
      </c>
      <c r="S19" s="32">
        <v>426500</v>
      </c>
      <c r="T19" s="45">
        <f aca="true" t="shared" si="88" ref="T19:AB19">B19+K19</f>
        <v>844300</v>
      </c>
      <c r="U19" s="45">
        <f t="shared" si="88"/>
        <v>0</v>
      </c>
      <c r="V19" s="45">
        <f t="shared" si="88"/>
        <v>844300</v>
      </c>
      <c r="W19" s="45">
        <f t="shared" si="88"/>
        <v>844000</v>
      </c>
      <c r="X19" s="45">
        <f t="shared" si="88"/>
        <v>0</v>
      </c>
      <c r="Y19" s="45">
        <f t="shared" si="88"/>
        <v>844000</v>
      </c>
      <c r="Z19" s="45">
        <f t="shared" si="88"/>
        <v>877092</v>
      </c>
      <c r="AA19" s="45">
        <f t="shared" si="88"/>
        <v>0</v>
      </c>
      <c r="AB19" s="45">
        <f t="shared" si="88"/>
        <v>877092</v>
      </c>
      <c r="AC19" s="32">
        <v>274700</v>
      </c>
      <c r="AD19" s="31">
        <f t="shared" si="8"/>
        <v>-5606.122448979993</v>
      </c>
      <c r="AE19" s="32">
        <v>269093.87755102</v>
      </c>
      <c r="AF19" s="32">
        <v>263811</v>
      </c>
      <c r="AG19" s="31">
        <f t="shared" si="9"/>
        <v>-3613.8493150690047</v>
      </c>
      <c r="AH19" s="32">
        <v>260197.150684931</v>
      </c>
      <c r="AI19" s="32">
        <v>269500</v>
      </c>
      <c r="AJ19" s="31">
        <f t="shared" si="10"/>
        <v>0</v>
      </c>
      <c r="AK19" s="32">
        <v>269500</v>
      </c>
      <c r="AL19" s="32">
        <v>154600</v>
      </c>
      <c r="AM19" s="31">
        <f t="shared" si="11"/>
        <v>0</v>
      </c>
      <c r="AN19" s="32">
        <v>154600</v>
      </c>
      <c r="AO19" s="32">
        <v>156000</v>
      </c>
      <c r="AP19" s="31">
        <f t="shared" si="12"/>
        <v>0</v>
      </c>
      <c r="AQ19" s="32">
        <v>156000</v>
      </c>
      <c r="AR19" s="32">
        <v>151000</v>
      </c>
      <c r="AS19" s="31">
        <f t="shared" si="13"/>
        <v>0</v>
      </c>
      <c r="AT19" s="32">
        <v>151000</v>
      </c>
      <c r="AU19" s="32">
        <v>62225.31</v>
      </c>
      <c r="AV19" s="31">
        <f t="shared" si="14"/>
        <v>0</v>
      </c>
      <c r="AW19" s="32">
        <v>62225.31</v>
      </c>
      <c r="AX19" s="32">
        <v>100800</v>
      </c>
      <c r="AY19" s="31">
        <f t="shared" si="15"/>
        <v>0</v>
      </c>
      <c r="AZ19" s="32">
        <v>100800</v>
      </c>
      <c r="BA19" s="32">
        <v>267200</v>
      </c>
      <c r="BB19" s="31">
        <f t="shared" si="16"/>
        <v>0</v>
      </c>
      <c r="BC19" s="32">
        <v>267200</v>
      </c>
      <c r="BD19" s="32">
        <v>247650</v>
      </c>
      <c r="BE19" s="31">
        <f t="shared" si="17"/>
        <v>0</v>
      </c>
      <c r="BF19" s="32">
        <v>247650</v>
      </c>
      <c r="BG19" s="32">
        <v>249000</v>
      </c>
      <c r="BH19" s="31">
        <f t="shared" si="18"/>
        <v>0</v>
      </c>
      <c r="BI19" s="32">
        <v>249000</v>
      </c>
      <c r="BJ19" s="32">
        <v>254300</v>
      </c>
      <c r="BK19" s="31">
        <f t="shared" si="19"/>
        <v>0</v>
      </c>
      <c r="BL19" s="32">
        <v>254300</v>
      </c>
      <c r="BM19" s="45">
        <f aca="true" t="shared" si="89" ref="BM19:BU19">AC19+AL19+AU19+BD19</f>
        <v>739175.31</v>
      </c>
      <c r="BN19" s="45">
        <f t="shared" si="89"/>
        <v>-5606.122448979993</v>
      </c>
      <c r="BO19" s="45">
        <f t="shared" si="89"/>
        <v>733569.18755102</v>
      </c>
      <c r="BP19" s="45">
        <f t="shared" si="89"/>
        <v>769611</v>
      </c>
      <c r="BQ19" s="45">
        <f t="shared" si="89"/>
        <v>-3613.8493150690047</v>
      </c>
      <c r="BR19" s="45">
        <f t="shared" si="89"/>
        <v>765997.150684931</v>
      </c>
      <c r="BS19" s="45">
        <f t="shared" si="89"/>
        <v>942000</v>
      </c>
      <c r="BT19" s="45">
        <f t="shared" si="89"/>
        <v>0</v>
      </c>
      <c r="BU19" s="45">
        <f t="shared" si="89"/>
        <v>942000</v>
      </c>
      <c r="BV19" s="32">
        <v>167700</v>
      </c>
      <c r="BW19" s="31">
        <f t="shared" si="21"/>
        <v>-88084.8484848485</v>
      </c>
      <c r="BX19" s="32">
        <v>79615.1515151515</v>
      </c>
      <c r="BY19" s="32">
        <v>141486.2</v>
      </c>
      <c r="BZ19" s="31">
        <f t="shared" si="22"/>
        <v>-36443.415151515015</v>
      </c>
      <c r="CA19" s="32">
        <v>105042.784848485</v>
      </c>
      <c r="CB19" s="32">
        <v>109300</v>
      </c>
      <c r="CC19" s="31">
        <f t="shared" si="23"/>
        <v>-15075.862068965507</v>
      </c>
      <c r="CD19" s="32">
        <v>94224.1379310345</v>
      </c>
      <c r="CE19" s="32">
        <v>123300</v>
      </c>
      <c r="CF19" s="31">
        <f t="shared" si="24"/>
        <v>-9021</v>
      </c>
      <c r="CG19" s="32">
        <v>114279</v>
      </c>
      <c r="CH19" s="32">
        <v>119796.38</v>
      </c>
      <c r="CI19" s="31">
        <f t="shared" si="25"/>
        <v>-4382</v>
      </c>
      <c r="CJ19" s="32">
        <v>115414.38</v>
      </c>
      <c r="CK19" s="32">
        <v>114900</v>
      </c>
      <c r="CL19" s="31">
        <f t="shared" si="26"/>
        <v>0</v>
      </c>
      <c r="CM19" s="53">
        <v>114900</v>
      </c>
      <c r="CN19" s="45">
        <f aca="true" t="shared" si="90" ref="CN19:CV19">BV19+CE19</f>
        <v>291000</v>
      </c>
      <c r="CO19" s="45">
        <f t="shared" si="90"/>
        <v>-97105.8484848485</v>
      </c>
      <c r="CP19" s="45">
        <f t="shared" si="90"/>
        <v>193894.1515151515</v>
      </c>
      <c r="CQ19" s="45">
        <f t="shared" si="90"/>
        <v>261282.58000000002</v>
      </c>
      <c r="CR19" s="45">
        <f t="shared" si="90"/>
        <v>-40825.415151515015</v>
      </c>
      <c r="CS19" s="45">
        <f t="shared" si="90"/>
        <v>220457.164848485</v>
      </c>
      <c r="CT19" s="45">
        <f t="shared" si="90"/>
        <v>224200</v>
      </c>
      <c r="CU19" s="45">
        <f t="shared" si="90"/>
        <v>-15075.862068965507</v>
      </c>
      <c r="CV19" s="45">
        <f t="shared" si="90"/>
        <v>209124.1379310345</v>
      </c>
      <c r="CW19" s="61">
        <f aca="true" t="shared" si="91" ref="CW19:DE19">T19+BM19+CN19</f>
        <v>1874475.31</v>
      </c>
      <c r="CX19" s="61">
        <f t="shared" si="91"/>
        <v>-102711.97093382849</v>
      </c>
      <c r="CY19" s="61">
        <f t="shared" si="91"/>
        <v>1771763.3390661716</v>
      </c>
      <c r="CZ19" s="61">
        <f t="shared" si="91"/>
        <v>1874893.58</v>
      </c>
      <c r="DA19" s="61">
        <f t="shared" si="91"/>
        <v>-44439.26446658402</v>
      </c>
      <c r="DB19" s="61">
        <f t="shared" si="91"/>
        <v>1830454.3155334159</v>
      </c>
      <c r="DC19" s="61">
        <f t="shared" si="91"/>
        <v>2043292</v>
      </c>
      <c r="DD19" s="61">
        <f t="shared" si="91"/>
        <v>-15075.862068965507</v>
      </c>
      <c r="DE19" s="61">
        <f t="shared" si="91"/>
        <v>2028216.1379310344</v>
      </c>
    </row>
    <row r="20" spans="1:109" ht="15">
      <c r="A20" s="33" t="s">
        <v>23</v>
      </c>
      <c r="B20" s="32">
        <v>557900</v>
      </c>
      <c r="C20" s="31">
        <f t="shared" si="1"/>
        <v>0</v>
      </c>
      <c r="D20" s="32">
        <v>557900</v>
      </c>
      <c r="E20" s="32">
        <v>552000</v>
      </c>
      <c r="F20" s="31">
        <f t="shared" si="2"/>
        <v>0</v>
      </c>
      <c r="G20" s="32">
        <v>552000</v>
      </c>
      <c r="H20" s="32">
        <v>562808</v>
      </c>
      <c r="I20" s="31">
        <f t="shared" si="3"/>
        <v>0</v>
      </c>
      <c r="J20" s="32">
        <v>562808</v>
      </c>
      <c r="K20" s="32">
        <v>497400</v>
      </c>
      <c r="L20" s="31">
        <f t="shared" si="4"/>
        <v>0</v>
      </c>
      <c r="M20" s="32">
        <v>497400</v>
      </c>
      <c r="N20" s="32">
        <v>503000</v>
      </c>
      <c r="O20" s="31">
        <f t="shared" si="5"/>
        <v>0</v>
      </c>
      <c r="P20" s="32">
        <v>503000</v>
      </c>
      <c r="Q20" s="32">
        <v>533100</v>
      </c>
      <c r="R20" s="31">
        <f t="shared" si="6"/>
        <v>0</v>
      </c>
      <c r="S20" s="32">
        <v>533100</v>
      </c>
      <c r="T20" s="45">
        <f aca="true" t="shared" si="92" ref="T20:AB20">B20+K20</f>
        <v>1055300</v>
      </c>
      <c r="U20" s="45">
        <f t="shared" si="92"/>
        <v>0</v>
      </c>
      <c r="V20" s="45">
        <f t="shared" si="92"/>
        <v>1055300</v>
      </c>
      <c r="W20" s="45">
        <f t="shared" si="92"/>
        <v>1055000</v>
      </c>
      <c r="X20" s="45">
        <f t="shared" si="92"/>
        <v>0</v>
      </c>
      <c r="Y20" s="45">
        <f t="shared" si="92"/>
        <v>1055000</v>
      </c>
      <c r="Z20" s="45">
        <f t="shared" si="92"/>
        <v>1095908</v>
      </c>
      <c r="AA20" s="45">
        <f t="shared" si="92"/>
        <v>0</v>
      </c>
      <c r="AB20" s="45">
        <f t="shared" si="92"/>
        <v>1095908</v>
      </c>
      <c r="AC20" s="32">
        <v>343300</v>
      </c>
      <c r="AD20" s="31">
        <f t="shared" si="8"/>
        <v>-7006.122448979993</v>
      </c>
      <c r="AE20" s="32">
        <v>336293.87755102</v>
      </c>
      <c r="AF20" s="32">
        <v>333000</v>
      </c>
      <c r="AG20" s="31">
        <f t="shared" si="9"/>
        <v>-4561.643835616007</v>
      </c>
      <c r="AH20" s="32">
        <v>328438.356164384</v>
      </c>
      <c r="AI20" s="32">
        <v>336800</v>
      </c>
      <c r="AJ20" s="31">
        <f t="shared" si="10"/>
        <v>0</v>
      </c>
      <c r="AK20" s="32">
        <v>336800</v>
      </c>
      <c r="AL20" s="32">
        <v>194300</v>
      </c>
      <c r="AM20" s="31">
        <f t="shared" si="11"/>
        <v>0</v>
      </c>
      <c r="AN20" s="32">
        <v>194300</v>
      </c>
      <c r="AO20" s="32">
        <v>196000</v>
      </c>
      <c r="AP20" s="31">
        <f t="shared" si="12"/>
        <v>0</v>
      </c>
      <c r="AQ20" s="32">
        <v>196000</v>
      </c>
      <c r="AR20" s="32">
        <v>188800</v>
      </c>
      <c r="AS20" s="31">
        <f t="shared" si="13"/>
        <v>0</v>
      </c>
      <c r="AT20" s="32">
        <v>188800</v>
      </c>
      <c r="AU20" s="32">
        <v>338097.88</v>
      </c>
      <c r="AV20" s="31">
        <f t="shared" si="14"/>
        <v>0</v>
      </c>
      <c r="AW20" s="32">
        <v>338097.88</v>
      </c>
      <c r="AX20" s="32">
        <v>457500</v>
      </c>
      <c r="AY20" s="31">
        <f t="shared" si="15"/>
        <v>0</v>
      </c>
      <c r="AZ20" s="32">
        <v>457500</v>
      </c>
      <c r="BA20" s="32">
        <v>334000</v>
      </c>
      <c r="BB20" s="31">
        <f t="shared" si="16"/>
        <v>0</v>
      </c>
      <c r="BC20" s="32">
        <v>334000</v>
      </c>
      <c r="BD20" s="32">
        <v>309498.52</v>
      </c>
      <c r="BE20" s="31">
        <f t="shared" si="17"/>
        <v>0</v>
      </c>
      <c r="BF20" s="32">
        <v>309498.52</v>
      </c>
      <c r="BG20" s="32">
        <v>312000</v>
      </c>
      <c r="BH20" s="31">
        <f t="shared" si="18"/>
        <v>0</v>
      </c>
      <c r="BI20" s="32">
        <v>312000</v>
      </c>
      <c r="BJ20" s="32">
        <v>317900</v>
      </c>
      <c r="BK20" s="31">
        <f t="shared" si="19"/>
        <v>0</v>
      </c>
      <c r="BL20" s="32">
        <v>317900</v>
      </c>
      <c r="BM20" s="45">
        <f aca="true" t="shared" si="93" ref="BM20:BU20">AC20+AL20+AU20+BD20</f>
        <v>1185196.4</v>
      </c>
      <c r="BN20" s="45">
        <f t="shared" si="93"/>
        <v>-7006.122448979993</v>
      </c>
      <c r="BO20" s="45">
        <f t="shared" si="93"/>
        <v>1178190.27755102</v>
      </c>
      <c r="BP20" s="45">
        <f t="shared" si="93"/>
        <v>1298500</v>
      </c>
      <c r="BQ20" s="45">
        <f t="shared" si="93"/>
        <v>-4561.643835616007</v>
      </c>
      <c r="BR20" s="45">
        <f t="shared" si="93"/>
        <v>1293938.356164384</v>
      </c>
      <c r="BS20" s="45">
        <f t="shared" si="93"/>
        <v>1177500</v>
      </c>
      <c r="BT20" s="45">
        <f t="shared" si="93"/>
        <v>0</v>
      </c>
      <c r="BU20" s="45">
        <f t="shared" si="93"/>
        <v>1177500</v>
      </c>
      <c r="BV20" s="32">
        <v>209600</v>
      </c>
      <c r="BW20" s="31">
        <f t="shared" si="21"/>
        <v>-110092.9292929293</v>
      </c>
      <c r="BX20" s="32">
        <v>99507.0707070707</v>
      </c>
      <c r="BY20" s="32">
        <v>176607.75</v>
      </c>
      <c r="BZ20" s="31">
        <f t="shared" si="22"/>
        <v>-45489.875</v>
      </c>
      <c r="CA20" s="32">
        <v>131117.875</v>
      </c>
      <c r="CB20" s="32">
        <v>136600</v>
      </c>
      <c r="CC20" s="31">
        <f t="shared" si="23"/>
        <v>-18841.379310345</v>
      </c>
      <c r="CD20" s="32">
        <v>117758.620689655</v>
      </c>
      <c r="CE20" s="32">
        <v>154072.8</v>
      </c>
      <c r="CF20" s="31">
        <f t="shared" si="24"/>
        <v>-11273</v>
      </c>
      <c r="CG20" s="32">
        <v>142799.8</v>
      </c>
      <c r="CH20" s="32">
        <v>149212.9</v>
      </c>
      <c r="CI20" s="31">
        <f t="shared" si="25"/>
        <v>-5459</v>
      </c>
      <c r="CJ20" s="32">
        <v>143753.9</v>
      </c>
      <c r="CK20" s="32">
        <v>143483</v>
      </c>
      <c r="CL20" s="31">
        <f t="shared" si="26"/>
        <v>0</v>
      </c>
      <c r="CM20" s="53">
        <v>143483</v>
      </c>
      <c r="CN20" s="45">
        <f aca="true" t="shared" si="94" ref="CN20:CV20">BV20+CE20</f>
        <v>363672.8</v>
      </c>
      <c r="CO20" s="45">
        <f t="shared" si="94"/>
        <v>-121365.9292929293</v>
      </c>
      <c r="CP20" s="45">
        <f t="shared" si="94"/>
        <v>242306.8707070707</v>
      </c>
      <c r="CQ20" s="45">
        <f t="shared" si="94"/>
        <v>325820.65</v>
      </c>
      <c r="CR20" s="45">
        <f t="shared" si="94"/>
        <v>-50948.875</v>
      </c>
      <c r="CS20" s="45">
        <f t="shared" si="94"/>
        <v>274871.775</v>
      </c>
      <c r="CT20" s="45">
        <f t="shared" si="94"/>
        <v>280083</v>
      </c>
      <c r="CU20" s="45">
        <f t="shared" si="94"/>
        <v>-18841.379310345</v>
      </c>
      <c r="CV20" s="45">
        <f t="shared" si="94"/>
        <v>261241.620689655</v>
      </c>
      <c r="CW20" s="61">
        <f aca="true" t="shared" si="95" ref="CW20:DE20">T20+BM20+CN20</f>
        <v>2604169.1999999997</v>
      </c>
      <c r="CX20" s="61">
        <f t="shared" si="95"/>
        <v>-128372.0517419093</v>
      </c>
      <c r="CY20" s="61">
        <f t="shared" si="95"/>
        <v>2475797.148258091</v>
      </c>
      <c r="CZ20" s="61">
        <f t="shared" si="95"/>
        <v>2679320.65</v>
      </c>
      <c r="DA20" s="61">
        <f t="shared" si="95"/>
        <v>-55510.51883561601</v>
      </c>
      <c r="DB20" s="61">
        <f t="shared" si="95"/>
        <v>2623810.1311643836</v>
      </c>
      <c r="DC20" s="61">
        <f t="shared" si="95"/>
        <v>2553491</v>
      </c>
      <c r="DD20" s="61">
        <f t="shared" si="95"/>
        <v>-18841.379310345</v>
      </c>
      <c r="DE20" s="61">
        <f t="shared" si="95"/>
        <v>2534649.620689655</v>
      </c>
    </row>
    <row r="21" spans="1:109" ht="15">
      <c r="A21" s="33" t="s">
        <v>24</v>
      </c>
      <c r="B21" s="32"/>
      <c r="C21" s="31">
        <f t="shared" si="1"/>
        <v>0</v>
      </c>
      <c r="D21" s="32">
        <v>0</v>
      </c>
      <c r="E21" s="32"/>
      <c r="F21" s="31">
        <f t="shared" si="2"/>
        <v>0</v>
      </c>
      <c r="G21" s="32">
        <v>0</v>
      </c>
      <c r="H21" s="32"/>
      <c r="I21" s="31">
        <f t="shared" si="3"/>
        <v>0</v>
      </c>
      <c r="J21" s="32"/>
      <c r="K21" s="32"/>
      <c r="L21" s="31">
        <f t="shared" si="4"/>
        <v>0</v>
      </c>
      <c r="M21" s="32">
        <v>0</v>
      </c>
      <c r="N21" s="32"/>
      <c r="O21" s="31">
        <f t="shared" si="5"/>
        <v>0</v>
      </c>
      <c r="P21" s="32">
        <v>0</v>
      </c>
      <c r="Q21" s="32"/>
      <c r="R21" s="31">
        <f t="shared" si="6"/>
        <v>0</v>
      </c>
      <c r="S21" s="32">
        <v>0</v>
      </c>
      <c r="T21" s="45">
        <f aca="true" t="shared" si="96" ref="T21:AB21">B21+K21</f>
        <v>0</v>
      </c>
      <c r="U21" s="45">
        <f t="shared" si="96"/>
        <v>0</v>
      </c>
      <c r="V21" s="45">
        <f t="shared" si="96"/>
        <v>0</v>
      </c>
      <c r="W21" s="45">
        <f t="shared" si="96"/>
        <v>0</v>
      </c>
      <c r="X21" s="45">
        <f t="shared" si="96"/>
        <v>0</v>
      </c>
      <c r="Y21" s="45">
        <f t="shared" si="96"/>
        <v>0</v>
      </c>
      <c r="Z21" s="45">
        <f t="shared" si="96"/>
        <v>0</v>
      </c>
      <c r="AA21" s="45">
        <f t="shared" si="96"/>
        <v>0</v>
      </c>
      <c r="AB21" s="45">
        <f t="shared" si="96"/>
        <v>0</v>
      </c>
      <c r="AC21" s="32"/>
      <c r="AD21" s="31">
        <f t="shared" si="8"/>
        <v>0</v>
      </c>
      <c r="AE21" s="32">
        <v>0</v>
      </c>
      <c r="AF21" s="32"/>
      <c r="AG21" s="31">
        <f t="shared" si="9"/>
        <v>0</v>
      </c>
      <c r="AH21" s="32">
        <v>0</v>
      </c>
      <c r="AI21" s="32">
        <v>191580</v>
      </c>
      <c r="AJ21" s="31">
        <f t="shared" si="10"/>
        <v>0</v>
      </c>
      <c r="AK21" s="32">
        <v>191580</v>
      </c>
      <c r="AL21" s="32">
        <v>0</v>
      </c>
      <c r="AM21" s="31">
        <f t="shared" si="11"/>
        <v>0</v>
      </c>
      <c r="AN21" s="32">
        <v>0</v>
      </c>
      <c r="AO21" s="32">
        <v>0</v>
      </c>
      <c r="AP21" s="31">
        <f t="shared" si="12"/>
        <v>0</v>
      </c>
      <c r="AQ21" s="32">
        <v>0</v>
      </c>
      <c r="AR21" s="32">
        <v>0</v>
      </c>
      <c r="AS21" s="31">
        <f t="shared" si="13"/>
        <v>0</v>
      </c>
      <c r="AT21" s="32">
        <v>0</v>
      </c>
      <c r="AU21" s="32"/>
      <c r="AV21" s="31">
        <f t="shared" si="14"/>
        <v>0</v>
      </c>
      <c r="AW21" s="32"/>
      <c r="AX21" s="32"/>
      <c r="AY21" s="31">
        <f t="shared" si="15"/>
        <v>0</v>
      </c>
      <c r="AZ21" s="32"/>
      <c r="BA21" s="32"/>
      <c r="BB21" s="31">
        <f t="shared" si="16"/>
        <v>0</v>
      </c>
      <c r="BC21" s="32"/>
      <c r="BD21" s="32"/>
      <c r="BE21" s="31">
        <f t="shared" si="17"/>
        <v>0</v>
      </c>
      <c r="BF21" s="32"/>
      <c r="BG21" s="32"/>
      <c r="BH21" s="31">
        <f t="shared" si="18"/>
        <v>0</v>
      </c>
      <c r="BI21" s="32"/>
      <c r="BJ21" s="32"/>
      <c r="BK21" s="31">
        <f t="shared" si="19"/>
        <v>0</v>
      </c>
      <c r="BL21" s="32"/>
      <c r="BM21" s="45">
        <f aca="true" t="shared" si="97" ref="BM21:BU21">AC21+AL21+AU21+BD21</f>
        <v>0</v>
      </c>
      <c r="BN21" s="45">
        <f t="shared" si="97"/>
        <v>0</v>
      </c>
      <c r="BO21" s="45">
        <f t="shared" si="97"/>
        <v>0</v>
      </c>
      <c r="BP21" s="45">
        <f t="shared" si="97"/>
        <v>0</v>
      </c>
      <c r="BQ21" s="45">
        <f t="shared" si="97"/>
        <v>0</v>
      </c>
      <c r="BR21" s="45">
        <f t="shared" si="97"/>
        <v>0</v>
      </c>
      <c r="BS21" s="45">
        <f t="shared" si="97"/>
        <v>191580</v>
      </c>
      <c r="BT21" s="45">
        <f t="shared" si="97"/>
        <v>0</v>
      </c>
      <c r="BU21" s="45">
        <f t="shared" si="97"/>
        <v>191580</v>
      </c>
      <c r="BV21" s="32"/>
      <c r="BW21" s="31">
        <f t="shared" si="21"/>
        <v>0</v>
      </c>
      <c r="BX21" s="32">
        <v>0</v>
      </c>
      <c r="BY21" s="32"/>
      <c r="BZ21" s="31">
        <f t="shared" si="22"/>
        <v>0</v>
      </c>
      <c r="CA21" s="32">
        <v>0</v>
      </c>
      <c r="CB21" s="32"/>
      <c r="CC21" s="31">
        <f t="shared" si="23"/>
        <v>0</v>
      </c>
      <c r="CD21" s="32">
        <v>0</v>
      </c>
      <c r="CE21" s="32">
        <v>58815.8</v>
      </c>
      <c r="CF21" s="31">
        <f t="shared" si="24"/>
        <v>-4303</v>
      </c>
      <c r="CG21" s="32">
        <v>54512.8</v>
      </c>
      <c r="CH21" s="32"/>
      <c r="CI21" s="31">
        <f t="shared" si="25"/>
        <v>0</v>
      </c>
      <c r="CJ21" s="32"/>
      <c r="CK21" s="32">
        <v>57000</v>
      </c>
      <c r="CL21" s="31">
        <f t="shared" si="26"/>
        <v>0</v>
      </c>
      <c r="CM21" s="53">
        <v>57000</v>
      </c>
      <c r="CN21" s="45">
        <f aca="true" t="shared" si="98" ref="CN21:CV21">BV21+CE21</f>
        <v>58815.8</v>
      </c>
      <c r="CO21" s="45">
        <f t="shared" si="98"/>
        <v>-4303</v>
      </c>
      <c r="CP21" s="45">
        <f t="shared" si="98"/>
        <v>54512.8</v>
      </c>
      <c r="CQ21" s="45">
        <f t="shared" si="98"/>
        <v>0</v>
      </c>
      <c r="CR21" s="45">
        <f t="shared" si="98"/>
        <v>0</v>
      </c>
      <c r="CS21" s="45">
        <f t="shared" si="98"/>
        <v>0</v>
      </c>
      <c r="CT21" s="45">
        <f t="shared" si="98"/>
        <v>57000</v>
      </c>
      <c r="CU21" s="45">
        <f t="shared" si="98"/>
        <v>0</v>
      </c>
      <c r="CV21" s="45">
        <f t="shared" si="98"/>
        <v>57000</v>
      </c>
      <c r="CW21" s="61">
        <f aca="true" t="shared" si="99" ref="CW21:DE21">T21+BM21+CN21</f>
        <v>58815.8</v>
      </c>
      <c r="CX21" s="61">
        <f t="shared" si="99"/>
        <v>-4303</v>
      </c>
      <c r="CY21" s="61">
        <f t="shared" si="99"/>
        <v>54512.8</v>
      </c>
      <c r="CZ21" s="61">
        <f t="shared" si="99"/>
        <v>0</v>
      </c>
      <c r="DA21" s="61">
        <f t="shared" si="99"/>
        <v>0</v>
      </c>
      <c r="DB21" s="61">
        <f t="shared" si="99"/>
        <v>0</v>
      </c>
      <c r="DC21" s="61">
        <f t="shared" si="99"/>
        <v>248580</v>
      </c>
      <c r="DD21" s="61">
        <f t="shared" si="99"/>
        <v>0</v>
      </c>
      <c r="DE21" s="61">
        <f t="shared" si="99"/>
        <v>248580</v>
      </c>
    </row>
    <row r="22" spans="1:109" ht="15">
      <c r="A22" s="33" t="s">
        <v>25</v>
      </c>
      <c r="B22" s="32">
        <v>2493324</v>
      </c>
      <c r="C22" s="31">
        <f t="shared" si="1"/>
        <v>0</v>
      </c>
      <c r="D22" s="32">
        <v>2493324</v>
      </c>
      <c r="E22" s="32">
        <v>2539562.5</v>
      </c>
      <c r="F22" s="31">
        <f t="shared" si="2"/>
        <v>0</v>
      </c>
      <c r="G22" s="32">
        <v>2539562.5</v>
      </c>
      <c r="H22" s="32">
        <v>2601736.5</v>
      </c>
      <c r="I22" s="31">
        <f t="shared" si="3"/>
        <v>0</v>
      </c>
      <c r="J22" s="32">
        <v>2601736.5</v>
      </c>
      <c r="K22" s="32">
        <v>2178446.5</v>
      </c>
      <c r="L22" s="31">
        <f t="shared" si="4"/>
        <v>0</v>
      </c>
      <c r="M22" s="32">
        <v>2178446.5</v>
      </c>
      <c r="N22" s="32">
        <v>2349724</v>
      </c>
      <c r="O22" s="31">
        <f t="shared" si="5"/>
        <v>0</v>
      </c>
      <c r="P22" s="32">
        <v>2349724</v>
      </c>
      <c r="Q22" s="32">
        <v>2452025.5</v>
      </c>
      <c r="R22" s="31">
        <f t="shared" si="6"/>
        <v>0</v>
      </c>
      <c r="S22" s="32">
        <v>2452025.5</v>
      </c>
      <c r="T22" s="45">
        <f aca="true" t="shared" si="100" ref="T22:AB22">B22+K22</f>
        <v>4671770.5</v>
      </c>
      <c r="U22" s="45">
        <f t="shared" si="100"/>
        <v>0</v>
      </c>
      <c r="V22" s="45">
        <f t="shared" si="100"/>
        <v>4671770.5</v>
      </c>
      <c r="W22" s="45">
        <f t="shared" si="100"/>
        <v>4889286.5</v>
      </c>
      <c r="X22" s="45">
        <f t="shared" si="100"/>
        <v>0</v>
      </c>
      <c r="Y22" s="45">
        <f t="shared" si="100"/>
        <v>4889286.5</v>
      </c>
      <c r="Z22" s="45">
        <f t="shared" si="100"/>
        <v>5053762</v>
      </c>
      <c r="AA22" s="45">
        <f t="shared" si="100"/>
        <v>0</v>
      </c>
      <c r="AB22" s="45">
        <f t="shared" si="100"/>
        <v>5053762</v>
      </c>
      <c r="AC22" s="32">
        <v>1518675</v>
      </c>
      <c r="AD22" s="31">
        <f t="shared" si="8"/>
        <v>-30993.367346940096</v>
      </c>
      <c r="AE22" s="32">
        <v>1487681.63265306</v>
      </c>
      <c r="AF22" s="32">
        <v>1423545</v>
      </c>
      <c r="AG22" s="31">
        <f t="shared" si="9"/>
        <v>-19500.616438359953</v>
      </c>
      <c r="AH22" s="32">
        <v>1404044.38356164</v>
      </c>
      <c r="AI22" s="32">
        <v>1723225</v>
      </c>
      <c r="AJ22" s="31">
        <f t="shared" si="10"/>
        <v>0</v>
      </c>
      <c r="AK22" s="32">
        <v>1723225</v>
      </c>
      <c r="AL22" s="32">
        <v>790377</v>
      </c>
      <c r="AM22" s="31">
        <f t="shared" si="11"/>
        <v>0</v>
      </c>
      <c r="AN22" s="32">
        <v>790377</v>
      </c>
      <c r="AO22" s="32">
        <v>899979</v>
      </c>
      <c r="AP22" s="31">
        <f t="shared" si="12"/>
        <v>0</v>
      </c>
      <c r="AQ22" s="32">
        <v>899979</v>
      </c>
      <c r="AR22" s="32">
        <v>837707</v>
      </c>
      <c r="AS22" s="31">
        <f t="shared" si="13"/>
        <v>0</v>
      </c>
      <c r="AT22" s="32">
        <v>837707</v>
      </c>
      <c r="AU22" s="32">
        <v>1385763.5</v>
      </c>
      <c r="AV22" s="31">
        <f t="shared" si="14"/>
        <v>0</v>
      </c>
      <c r="AW22" s="32">
        <v>1385763.5</v>
      </c>
      <c r="AX22" s="32">
        <v>1431250</v>
      </c>
      <c r="AY22" s="31">
        <f t="shared" si="15"/>
        <v>0</v>
      </c>
      <c r="AZ22" s="32">
        <v>1431250</v>
      </c>
      <c r="BA22" s="32">
        <v>1603000</v>
      </c>
      <c r="BB22" s="31">
        <f t="shared" si="16"/>
        <v>0</v>
      </c>
      <c r="BC22" s="32">
        <v>1603000</v>
      </c>
      <c r="BD22" s="32">
        <v>1363674</v>
      </c>
      <c r="BE22" s="31">
        <f t="shared" si="17"/>
        <v>0</v>
      </c>
      <c r="BF22" s="32">
        <v>1363674</v>
      </c>
      <c r="BG22" s="32">
        <v>1466856</v>
      </c>
      <c r="BH22" s="31">
        <f t="shared" si="18"/>
        <v>0</v>
      </c>
      <c r="BI22" s="32">
        <v>1466856</v>
      </c>
      <c r="BJ22" s="32">
        <v>1493362</v>
      </c>
      <c r="BK22" s="31">
        <f t="shared" si="19"/>
        <v>0</v>
      </c>
      <c r="BL22" s="32">
        <v>1493362</v>
      </c>
      <c r="BM22" s="45">
        <f aca="true" t="shared" si="101" ref="BM22:BU22">AC22+AL22+AU22+BD22</f>
        <v>5058489.5</v>
      </c>
      <c r="BN22" s="45">
        <f t="shared" si="101"/>
        <v>-30993.367346940096</v>
      </c>
      <c r="BO22" s="45">
        <f t="shared" si="101"/>
        <v>5027496.132653059</v>
      </c>
      <c r="BP22" s="45">
        <f t="shared" si="101"/>
        <v>5221630</v>
      </c>
      <c r="BQ22" s="45">
        <f t="shared" si="101"/>
        <v>-19500.616438359953</v>
      </c>
      <c r="BR22" s="45">
        <f t="shared" si="101"/>
        <v>5202129.38356164</v>
      </c>
      <c r="BS22" s="45">
        <f t="shared" si="101"/>
        <v>5657294</v>
      </c>
      <c r="BT22" s="45">
        <f t="shared" si="101"/>
        <v>0</v>
      </c>
      <c r="BU22" s="45">
        <f t="shared" si="101"/>
        <v>5657294</v>
      </c>
      <c r="BV22" s="32">
        <v>938258.5</v>
      </c>
      <c r="BW22" s="31">
        <f t="shared" si="21"/>
        <v>-492822.646464647</v>
      </c>
      <c r="BX22" s="32">
        <v>445435.853535353</v>
      </c>
      <c r="BY22" s="32">
        <v>804475.5</v>
      </c>
      <c r="BZ22" s="31">
        <f t="shared" si="22"/>
        <v>-207213.386363636</v>
      </c>
      <c r="CA22" s="32">
        <v>597262.113636364</v>
      </c>
      <c r="CB22" s="32">
        <v>642194</v>
      </c>
      <c r="CC22" s="31">
        <f t="shared" si="23"/>
        <v>-88578.48275862099</v>
      </c>
      <c r="CD22" s="32">
        <v>553615.517241379</v>
      </c>
      <c r="CE22" s="32">
        <v>613465.94</v>
      </c>
      <c r="CF22" s="31">
        <f t="shared" si="24"/>
        <v>-44887</v>
      </c>
      <c r="CG22" s="32">
        <v>568578.94</v>
      </c>
      <c r="CH22" s="32">
        <v>682871</v>
      </c>
      <c r="CI22" s="31">
        <f t="shared" si="25"/>
        <v>-24983</v>
      </c>
      <c r="CJ22" s="32">
        <v>657888</v>
      </c>
      <c r="CK22" s="32">
        <v>669272.5</v>
      </c>
      <c r="CL22" s="31">
        <f t="shared" si="26"/>
        <v>0</v>
      </c>
      <c r="CM22" s="53">
        <v>669272.5</v>
      </c>
      <c r="CN22" s="45">
        <f aca="true" t="shared" si="102" ref="CN22:CV22">BV22+CE22</f>
        <v>1551724.44</v>
      </c>
      <c r="CO22" s="45">
        <f t="shared" si="102"/>
        <v>-537709.646464647</v>
      </c>
      <c r="CP22" s="45">
        <f t="shared" si="102"/>
        <v>1014014.7935353529</v>
      </c>
      <c r="CQ22" s="45">
        <f t="shared" si="102"/>
        <v>1487346.5</v>
      </c>
      <c r="CR22" s="45">
        <f t="shared" si="102"/>
        <v>-232196.386363636</v>
      </c>
      <c r="CS22" s="45">
        <f t="shared" si="102"/>
        <v>1255150.113636364</v>
      </c>
      <c r="CT22" s="45">
        <f t="shared" si="102"/>
        <v>1311466.5</v>
      </c>
      <c r="CU22" s="45">
        <f t="shared" si="102"/>
        <v>-88578.48275862099</v>
      </c>
      <c r="CV22" s="45">
        <f t="shared" si="102"/>
        <v>1222888.017241379</v>
      </c>
      <c r="CW22" s="61">
        <f aca="true" t="shared" si="103" ref="CW22:DE22">T22+BM22+CN22</f>
        <v>11281984.44</v>
      </c>
      <c r="CX22" s="61">
        <f t="shared" si="103"/>
        <v>-568703.0138115871</v>
      </c>
      <c r="CY22" s="61">
        <f t="shared" si="103"/>
        <v>10713281.426188413</v>
      </c>
      <c r="CZ22" s="61">
        <f t="shared" si="103"/>
        <v>11598263</v>
      </c>
      <c r="DA22" s="61">
        <f t="shared" si="103"/>
        <v>-251697.00280199596</v>
      </c>
      <c r="DB22" s="61">
        <f t="shared" si="103"/>
        <v>11346565.997198004</v>
      </c>
      <c r="DC22" s="61">
        <f t="shared" si="103"/>
        <v>12022522.5</v>
      </c>
      <c r="DD22" s="61">
        <f t="shared" si="103"/>
        <v>-88578.48275862099</v>
      </c>
      <c r="DE22" s="61">
        <f t="shared" si="103"/>
        <v>11933944.01724138</v>
      </c>
    </row>
    <row r="23" spans="1:109" s="17" customFormat="1" ht="15">
      <c r="A23" s="34" t="s">
        <v>26</v>
      </c>
      <c r="B23" s="35">
        <f aca="true" t="shared" si="104" ref="B23:H23">SUM(B24:B49)</f>
        <v>10509421.2</v>
      </c>
      <c r="C23" s="35">
        <f t="shared" si="1"/>
        <v>-2595108.2299999995</v>
      </c>
      <c r="D23" s="35">
        <f t="shared" si="104"/>
        <v>7914312.97</v>
      </c>
      <c r="E23" s="35">
        <f t="shared" si="104"/>
        <v>9951066.999999998</v>
      </c>
      <c r="F23" s="35">
        <f t="shared" si="2"/>
        <v>-1574656.2799999984</v>
      </c>
      <c r="G23" s="35">
        <f t="shared" si="104"/>
        <v>8376410.72</v>
      </c>
      <c r="H23" s="35">
        <f t="shared" si="104"/>
        <v>9945920</v>
      </c>
      <c r="I23" s="35">
        <f t="shared" si="3"/>
        <v>-1583281.08</v>
      </c>
      <c r="J23" s="35">
        <f>SUM(J24:J49)</f>
        <v>8362638.92</v>
      </c>
      <c r="K23" s="35">
        <f>SUM(K24:K49)</f>
        <v>9176032.850000001</v>
      </c>
      <c r="L23" s="35">
        <f t="shared" si="4"/>
        <v>-1056619.1100000003</v>
      </c>
      <c r="M23" s="35">
        <f>SUM(M24:M49)</f>
        <v>8119413.740000001</v>
      </c>
      <c r="N23" s="35">
        <f>SUM(N24:N49)</f>
        <v>8466170</v>
      </c>
      <c r="O23" s="35">
        <f t="shared" si="5"/>
        <v>-776018.6900000004</v>
      </c>
      <c r="P23" s="35">
        <f>SUM(P24:P49)</f>
        <v>7690151.31</v>
      </c>
      <c r="Q23" s="35">
        <f>SUM(Q24:Q49)</f>
        <v>12788890.559999999</v>
      </c>
      <c r="R23" s="35">
        <f t="shared" si="6"/>
        <v>-907166.4000000004</v>
      </c>
      <c r="S23" s="35">
        <f>SUM(S24:S49)</f>
        <v>11881724.159999998</v>
      </c>
      <c r="T23" s="35">
        <f aca="true" t="shared" si="105" ref="T23:AB23">B23+K23</f>
        <v>19685454.05</v>
      </c>
      <c r="U23" s="35">
        <f t="shared" si="105"/>
        <v>-3651727.34</v>
      </c>
      <c r="V23" s="35">
        <f t="shared" si="105"/>
        <v>16033726.71</v>
      </c>
      <c r="W23" s="35">
        <f t="shared" si="105"/>
        <v>18417237</v>
      </c>
      <c r="X23" s="35">
        <f t="shared" si="105"/>
        <v>-2350674.969999999</v>
      </c>
      <c r="Y23" s="35">
        <f t="shared" si="105"/>
        <v>16066562.03</v>
      </c>
      <c r="Z23" s="35">
        <f t="shared" si="105"/>
        <v>22734810.56</v>
      </c>
      <c r="AA23" s="35">
        <f t="shared" si="105"/>
        <v>-2490447.4800000004</v>
      </c>
      <c r="AB23" s="35">
        <f t="shared" si="105"/>
        <v>20244363.08</v>
      </c>
      <c r="AC23" s="35">
        <f>SUM(AC24:AC49)</f>
        <v>4788138.369999999</v>
      </c>
      <c r="AD23" s="35">
        <f t="shared" si="8"/>
        <v>-1507950.716666665</v>
      </c>
      <c r="AE23" s="35">
        <f>SUM(AE24:AE49)</f>
        <v>3280187.6533333343</v>
      </c>
      <c r="AF23" s="35">
        <f>SUM(AF24:AF49)</f>
        <v>4131543.2800000007</v>
      </c>
      <c r="AG23" s="35">
        <f t="shared" si="9"/>
        <v>-736636.7733333334</v>
      </c>
      <c r="AH23" s="35">
        <f>SUM(AH24:AH49)</f>
        <v>3394906.5066666673</v>
      </c>
      <c r="AI23" s="35">
        <f>SUM(AI24:AI49)</f>
        <v>4286264.23</v>
      </c>
      <c r="AJ23" s="35">
        <f t="shared" si="10"/>
        <v>-763306.7300000004</v>
      </c>
      <c r="AK23" s="35">
        <f>SUM(AK24:AK49)</f>
        <v>3522957.5</v>
      </c>
      <c r="AL23" s="35">
        <f>SUM(AL24:AL49)</f>
        <v>3211099.9999999995</v>
      </c>
      <c r="AM23" s="35">
        <f t="shared" si="11"/>
        <v>-1138667.0999999999</v>
      </c>
      <c r="AN23" s="35">
        <f>SUM(AN24:AN49)</f>
        <v>2072432.8999999997</v>
      </c>
      <c r="AO23" s="35">
        <f>SUM(AO24:AO49)</f>
        <v>2469999.9999999995</v>
      </c>
      <c r="AP23" s="35">
        <f t="shared" si="12"/>
        <v>-237879.50999999978</v>
      </c>
      <c r="AQ23" s="35">
        <f>SUM(AQ24:AQ49)</f>
        <v>2232120.4899999998</v>
      </c>
      <c r="AR23" s="35">
        <f>SUM(AR24:AR49)</f>
        <v>2508500</v>
      </c>
      <c r="AS23" s="35">
        <f t="shared" si="13"/>
        <v>-167436.1200000001</v>
      </c>
      <c r="AT23" s="35">
        <f>SUM(AT24:AT49)</f>
        <v>2341063.88</v>
      </c>
      <c r="AU23" s="35">
        <f>SUM(AU24:AU49)</f>
        <v>5811376.99</v>
      </c>
      <c r="AV23" s="35">
        <f t="shared" si="14"/>
        <v>-1648030.9171446231</v>
      </c>
      <c r="AW23" s="35">
        <f>SUM(AW24:AW49)</f>
        <v>4163346.072855377</v>
      </c>
      <c r="AX23" s="35">
        <f>SUM(AX24:AX49)</f>
        <v>5472919.22</v>
      </c>
      <c r="AY23" s="35">
        <f t="shared" si="15"/>
        <v>-1450684.1413980704</v>
      </c>
      <c r="AZ23" s="35">
        <f>SUM(AZ24:AZ49)</f>
        <v>4022235.0786019294</v>
      </c>
      <c r="BA23" s="35">
        <f>SUM(BA24:BA49)</f>
        <v>4720180.000000001</v>
      </c>
      <c r="BB23" s="35">
        <f t="shared" si="16"/>
        <v>-1341550.182020194</v>
      </c>
      <c r="BC23" s="35">
        <f>SUM(BC24:BC49)</f>
        <v>3378629.817979807</v>
      </c>
      <c r="BD23" s="35">
        <f>SUM(BD24:BD49)</f>
        <v>3750585.3999999994</v>
      </c>
      <c r="BE23" s="35">
        <f t="shared" si="17"/>
        <v>-270685.8190638665</v>
      </c>
      <c r="BF23" s="35">
        <f>SUM(BF24:BF49)</f>
        <v>3479899.580936133</v>
      </c>
      <c r="BG23" s="35">
        <f>SUM(BG24:BG49)</f>
        <v>3734232.42</v>
      </c>
      <c r="BH23" s="35">
        <f t="shared" si="18"/>
        <v>-287814.80553426687</v>
      </c>
      <c r="BI23" s="35">
        <f>SUM(BI24:BI49)</f>
        <v>3446417.614465733</v>
      </c>
      <c r="BJ23" s="35">
        <f>SUM(BJ24:BJ49)</f>
        <v>4396791.760000001</v>
      </c>
      <c r="BK23" s="35">
        <f t="shared" si="19"/>
        <v>-302085.4073765734</v>
      </c>
      <c r="BL23" s="35">
        <f>SUM(BL24:BL49)</f>
        <v>4094706.3526234273</v>
      </c>
      <c r="BM23" s="35">
        <f aca="true" t="shared" si="106" ref="BM23:BU23">AC23+AL23+AU23+BD23</f>
        <v>17561200.759999998</v>
      </c>
      <c r="BN23" s="35">
        <f t="shared" si="106"/>
        <v>-4565334.552875154</v>
      </c>
      <c r="BO23" s="35">
        <f t="shared" si="106"/>
        <v>12995866.207124844</v>
      </c>
      <c r="BP23" s="35">
        <f t="shared" si="106"/>
        <v>15808694.92</v>
      </c>
      <c r="BQ23" s="35">
        <f t="shared" si="106"/>
        <v>-2713015.2302656705</v>
      </c>
      <c r="BR23" s="35">
        <f t="shared" si="106"/>
        <v>13095679.689734329</v>
      </c>
      <c r="BS23" s="35">
        <f t="shared" si="106"/>
        <v>15911735.990000002</v>
      </c>
      <c r="BT23" s="35">
        <f t="shared" si="106"/>
        <v>-2574378.439396768</v>
      </c>
      <c r="BU23" s="35">
        <f t="shared" si="106"/>
        <v>13337357.550603235</v>
      </c>
      <c r="BV23" s="35">
        <f>SUM(BV24:BV49)</f>
        <v>2323447.3200000003</v>
      </c>
      <c r="BW23" s="35">
        <f t="shared" si="21"/>
        <v>-1184509.5000000005</v>
      </c>
      <c r="BX23" s="35">
        <f>SUM(BX24:BX49)</f>
        <v>1138937.8199999998</v>
      </c>
      <c r="BY23" s="35">
        <f>SUM(BY24:BY49)</f>
        <v>1568330.1</v>
      </c>
      <c r="BZ23" s="35">
        <f t="shared" si="22"/>
        <v>-548593.9992642232</v>
      </c>
      <c r="CA23" s="35">
        <f>SUM(CA24:CA49)</f>
        <v>1019736.1007357769</v>
      </c>
      <c r="CB23" s="35">
        <f>SUM(CB24:CB49)</f>
        <v>1457581</v>
      </c>
      <c r="CC23" s="35">
        <f t="shared" si="23"/>
        <v>-294311.49</v>
      </c>
      <c r="CD23" s="35">
        <f>SUM(CD24:CD49)</f>
        <v>1163269.51</v>
      </c>
      <c r="CE23" s="35">
        <f>SUM(CE24:CE49)</f>
        <v>2888606.459999999</v>
      </c>
      <c r="CF23" s="35">
        <f t="shared" si="24"/>
        <v>-1497631.909999999</v>
      </c>
      <c r="CG23" s="35">
        <f>SUM(CG24:CG49)</f>
        <v>1390974.55</v>
      </c>
      <c r="CH23" s="35">
        <f>SUM(CH24:CH49)</f>
        <v>1976318.9999999998</v>
      </c>
      <c r="CI23" s="35">
        <f t="shared" si="25"/>
        <v>-537487.2</v>
      </c>
      <c r="CJ23" s="35">
        <f>SUM(CJ24:CJ49)</f>
        <v>1438831.7999999998</v>
      </c>
      <c r="CK23" s="35">
        <f>SUM(CK24:CK49)</f>
        <v>1984120</v>
      </c>
      <c r="CL23" s="35">
        <f t="shared" si="26"/>
        <v>-418413.53</v>
      </c>
      <c r="CM23" s="54">
        <f>SUM(CM24:CM49)</f>
        <v>1565706.47</v>
      </c>
      <c r="CN23" s="35">
        <f aca="true" t="shared" si="107" ref="CN23:CV23">BV23+CE23</f>
        <v>5212053.779999999</v>
      </c>
      <c r="CO23" s="35">
        <f t="shared" si="107"/>
        <v>-2682141.409999999</v>
      </c>
      <c r="CP23" s="35">
        <f t="shared" si="107"/>
        <v>2529912.37</v>
      </c>
      <c r="CQ23" s="35">
        <f t="shared" si="107"/>
        <v>3544649.0999999996</v>
      </c>
      <c r="CR23" s="35">
        <f t="shared" si="107"/>
        <v>-1086081.1992642232</v>
      </c>
      <c r="CS23" s="35">
        <f t="shared" si="107"/>
        <v>2458567.900735777</v>
      </c>
      <c r="CT23" s="35">
        <f t="shared" si="107"/>
        <v>3441701</v>
      </c>
      <c r="CU23" s="35">
        <f t="shared" si="107"/>
        <v>-712725.02</v>
      </c>
      <c r="CV23" s="35">
        <f t="shared" si="107"/>
        <v>2728975.98</v>
      </c>
      <c r="CW23" s="35">
        <f aca="true" t="shared" si="108" ref="CW23:DE23">T23+BM23+CN23</f>
        <v>42458708.59</v>
      </c>
      <c r="CX23" s="35">
        <f t="shared" si="108"/>
        <v>-10899203.302875154</v>
      </c>
      <c r="CY23" s="35">
        <f t="shared" si="108"/>
        <v>31559505.287124846</v>
      </c>
      <c r="CZ23" s="35">
        <f t="shared" si="108"/>
        <v>37770581.02</v>
      </c>
      <c r="DA23" s="35">
        <f t="shared" si="108"/>
        <v>-6149771.399529893</v>
      </c>
      <c r="DB23" s="35">
        <f t="shared" si="108"/>
        <v>31620809.620470103</v>
      </c>
      <c r="DC23" s="35">
        <f t="shared" si="108"/>
        <v>42088247.55</v>
      </c>
      <c r="DD23" s="35">
        <f t="shared" si="108"/>
        <v>-5777550.939396769</v>
      </c>
      <c r="DE23" s="35">
        <f t="shared" si="108"/>
        <v>36310696.61060323</v>
      </c>
    </row>
    <row r="24" spans="1:109" ht="15">
      <c r="A24" s="33" t="s">
        <v>27</v>
      </c>
      <c r="B24" s="32">
        <v>398152.09</v>
      </c>
      <c r="C24" s="31">
        <f t="shared" si="1"/>
        <v>0</v>
      </c>
      <c r="D24" s="32">
        <v>398152.09</v>
      </c>
      <c r="E24" s="32">
        <v>490439.87</v>
      </c>
      <c r="F24" s="31">
        <f t="shared" si="2"/>
        <v>0</v>
      </c>
      <c r="G24" s="32">
        <v>490439.87</v>
      </c>
      <c r="H24" s="32">
        <v>525369.33</v>
      </c>
      <c r="I24" s="31">
        <f t="shared" si="3"/>
        <v>0</v>
      </c>
      <c r="J24" s="32">
        <v>525369.33</v>
      </c>
      <c r="K24" s="32">
        <v>826581.37</v>
      </c>
      <c r="L24" s="31">
        <f t="shared" si="4"/>
        <v>0</v>
      </c>
      <c r="M24" s="32">
        <v>826581.37</v>
      </c>
      <c r="N24" s="32">
        <v>483893.9</v>
      </c>
      <c r="O24" s="31">
        <f t="shared" si="5"/>
        <v>0</v>
      </c>
      <c r="P24" s="32">
        <v>483893.9</v>
      </c>
      <c r="Q24" s="32">
        <v>575252.38</v>
      </c>
      <c r="R24" s="31">
        <f t="shared" si="6"/>
        <v>0</v>
      </c>
      <c r="S24" s="32">
        <v>575252.38</v>
      </c>
      <c r="T24" s="45">
        <f aca="true" t="shared" si="109" ref="T24:AB24">B24+K24</f>
        <v>1224733.46</v>
      </c>
      <c r="U24" s="45">
        <f t="shared" si="109"/>
        <v>0</v>
      </c>
      <c r="V24" s="45">
        <f t="shared" si="109"/>
        <v>1224733.46</v>
      </c>
      <c r="W24" s="45">
        <f t="shared" si="109"/>
        <v>974333.77</v>
      </c>
      <c r="X24" s="45">
        <f t="shared" si="109"/>
        <v>0</v>
      </c>
      <c r="Y24" s="45">
        <f t="shared" si="109"/>
        <v>974333.77</v>
      </c>
      <c r="Z24" s="45">
        <f t="shared" si="109"/>
        <v>1100621.71</v>
      </c>
      <c r="AA24" s="45">
        <f t="shared" si="109"/>
        <v>0</v>
      </c>
      <c r="AB24" s="45">
        <f t="shared" si="109"/>
        <v>1100621.71</v>
      </c>
      <c r="AC24" s="32">
        <v>1083184.03</v>
      </c>
      <c r="AD24" s="31">
        <f t="shared" si="8"/>
        <v>-500000</v>
      </c>
      <c r="AE24" s="32">
        <v>583184.03</v>
      </c>
      <c r="AF24" s="32">
        <v>681348.4</v>
      </c>
      <c r="AG24" s="31">
        <f t="shared" si="9"/>
        <v>0</v>
      </c>
      <c r="AH24" s="32">
        <v>681348.4</v>
      </c>
      <c r="AI24" s="32">
        <v>693750</v>
      </c>
      <c r="AJ24" s="31">
        <f t="shared" si="10"/>
        <v>0</v>
      </c>
      <c r="AK24" s="32">
        <v>693750</v>
      </c>
      <c r="AL24" s="32">
        <v>196163.88</v>
      </c>
      <c r="AM24" s="31">
        <f t="shared" si="11"/>
        <v>0</v>
      </c>
      <c r="AN24" s="32">
        <v>196163.88</v>
      </c>
      <c r="AO24" s="32">
        <v>211434.44</v>
      </c>
      <c r="AP24" s="31">
        <f t="shared" si="12"/>
        <v>0</v>
      </c>
      <c r="AQ24" s="32">
        <v>211434.44</v>
      </c>
      <c r="AR24" s="32">
        <v>205307.35</v>
      </c>
      <c r="AS24" s="31">
        <f t="shared" si="13"/>
        <v>0</v>
      </c>
      <c r="AT24" s="32">
        <v>205307.35</v>
      </c>
      <c r="AU24" s="32">
        <v>2117201</v>
      </c>
      <c r="AV24" s="31">
        <f t="shared" si="14"/>
        <v>-106503.80000000005</v>
      </c>
      <c r="AW24" s="32">
        <v>2010697.2</v>
      </c>
      <c r="AX24" s="32">
        <v>1878535.13</v>
      </c>
      <c r="AY24" s="31">
        <f t="shared" si="15"/>
        <v>-125145.8999999999</v>
      </c>
      <c r="AZ24" s="32">
        <v>1753389.23</v>
      </c>
      <c r="BA24" s="32">
        <v>842346.53</v>
      </c>
      <c r="BB24" s="31">
        <f t="shared" si="16"/>
        <v>0</v>
      </c>
      <c r="BC24" s="32">
        <v>842346.53</v>
      </c>
      <c r="BD24" s="32">
        <v>335349.71</v>
      </c>
      <c r="BE24" s="31">
        <f t="shared" si="17"/>
        <v>0</v>
      </c>
      <c r="BF24" s="32">
        <v>335349.71</v>
      </c>
      <c r="BG24" s="32">
        <v>262066.22</v>
      </c>
      <c r="BH24" s="31">
        <f t="shared" si="18"/>
        <v>0</v>
      </c>
      <c r="BI24" s="32">
        <v>262066.22</v>
      </c>
      <c r="BJ24" s="32">
        <v>404648.71</v>
      </c>
      <c r="BK24" s="31">
        <f t="shared" si="19"/>
        <v>0</v>
      </c>
      <c r="BL24" s="32">
        <v>404648.71</v>
      </c>
      <c r="BM24" s="45">
        <f aca="true" t="shared" si="110" ref="BM24:BU24">AC24+AL24+AU24+BD24</f>
        <v>3731898.62</v>
      </c>
      <c r="BN24" s="45">
        <f t="shared" si="110"/>
        <v>-606503.8</v>
      </c>
      <c r="BO24" s="45">
        <f t="shared" si="110"/>
        <v>3125394.82</v>
      </c>
      <c r="BP24" s="45">
        <f t="shared" si="110"/>
        <v>3033384.19</v>
      </c>
      <c r="BQ24" s="45">
        <f t="shared" si="110"/>
        <v>-125145.8999999999</v>
      </c>
      <c r="BR24" s="45">
        <f t="shared" si="110"/>
        <v>2908238.2900000005</v>
      </c>
      <c r="BS24" s="45">
        <f t="shared" si="110"/>
        <v>2146052.59</v>
      </c>
      <c r="BT24" s="45">
        <f t="shared" si="110"/>
        <v>0</v>
      </c>
      <c r="BU24" s="45">
        <f t="shared" si="110"/>
        <v>2146052.59</v>
      </c>
      <c r="BV24" s="32">
        <v>173411.61</v>
      </c>
      <c r="BW24" s="31">
        <f t="shared" si="21"/>
        <v>-49080.292784946796</v>
      </c>
      <c r="BX24" s="32">
        <v>124331.31721505319</v>
      </c>
      <c r="BY24" s="32">
        <v>118873.23</v>
      </c>
      <c r="BZ24" s="31">
        <f t="shared" si="22"/>
        <v>-24921.741936853694</v>
      </c>
      <c r="CA24" s="32">
        <v>93951.4880631463</v>
      </c>
      <c r="CB24" s="32">
        <v>136680.47</v>
      </c>
      <c r="CC24" s="31">
        <f t="shared" si="23"/>
        <v>0</v>
      </c>
      <c r="CD24" s="32">
        <v>136680.47</v>
      </c>
      <c r="CE24" s="32">
        <v>254701.94</v>
      </c>
      <c r="CF24" s="31">
        <f t="shared" si="24"/>
        <v>0</v>
      </c>
      <c r="CG24" s="32">
        <v>254701.94</v>
      </c>
      <c r="CH24" s="32">
        <v>296421.5</v>
      </c>
      <c r="CI24" s="31">
        <f t="shared" si="25"/>
        <v>0</v>
      </c>
      <c r="CJ24" s="32">
        <v>296421.5</v>
      </c>
      <c r="CK24" s="32">
        <v>336556.93</v>
      </c>
      <c r="CL24" s="31">
        <f t="shared" si="26"/>
        <v>0</v>
      </c>
      <c r="CM24" s="53">
        <v>336556.93</v>
      </c>
      <c r="CN24" s="45">
        <f aca="true" t="shared" si="111" ref="CN24:CV24">BV24+CE24</f>
        <v>428113.55</v>
      </c>
      <c r="CO24" s="45">
        <f t="shared" si="111"/>
        <v>-49080.292784946796</v>
      </c>
      <c r="CP24" s="45">
        <f t="shared" si="111"/>
        <v>379033.2572150532</v>
      </c>
      <c r="CQ24" s="45">
        <f t="shared" si="111"/>
        <v>415294.73</v>
      </c>
      <c r="CR24" s="45">
        <f t="shared" si="111"/>
        <v>-24921.741936853694</v>
      </c>
      <c r="CS24" s="45">
        <f t="shared" si="111"/>
        <v>390372.9880631463</v>
      </c>
      <c r="CT24" s="45">
        <f t="shared" si="111"/>
        <v>473237.4</v>
      </c>
      <c r="CU24" s="45">
        <f t="shared" si="111"/>
        <v>0</v>
      </c>
      <c r="CV24" s="45">
        <f t="shared" si="111"/>
        <v>473237.4</v>
      </c>
      <c r="CW24" s="61">
        <f aca="true" t="shared" si="112" ref="CW24:DE24">T24+BM24+CN24</f>
        <v>5384745.63</v>
      </c>
      <c r="CX24" s="61">
        <f t="shared" si="112"/>
        <v>-655584.0927849468</v>
      </c>
      <c r="CY24" s="61">
        <f t="shared" si="112"/>
        <v>4729161.537215052</v>
      </c>
      <c r="CZ24" s="61">
        <f t="shared" si="112"/>
        <v>4423012.6899999995</v>
      </c>
      <c r="DA24" s="61">
        <f t="shared" si="112"/>
        <v>-150067.6419368536</v>
      </c>
      <c r="DB24" s="61">
        <f t="shared" si="112"/>
        <v>4272945.048063147</v>
      </c>
      <c r="DC24" s="61">
        <f t="shared" si="112"/>
        <v>3719911.6999999997</v>
      </c>
      <c r="DD24" s="61">
        <f t="shared" si="112"/>
        <v>0</v>
      </c>
      <c r="DE24" s="61">
        <f t="shared" si="112"/>
        <v>3719911.6999999997</v>
      </c>
    </row>
    <row r="25" spans="1:109" ht="15">
      <c r="A25" s="33" t="s">
        <v>28</v>
      </c>
      <c r="B25" s="32">
        <v>326439.3</v>
      </c>
      <c r="C25" s="31">
        <f t="shared" si="1"/>
        <v>0</v>
      </c>
      <c r="D25" s="32">
        <v>326439.3</v>
      </c>
      <c r="E25" s="32">
        <v>244108.9</v>
      </c>
      <c r="F25" s="31">
        <f t="shared" si="2"/>
        <v>0</v>
      </c>
      <c r="G25" s="32">
        <v>244108.9</v>
      </c>
      <c r="H25" s="32">
        <v>352344.87</v>
      </c>
      <c r="I25" s="31">
        <f t="shared" si="3"/>
        <v>0</v>
      </c>
      <c r="J25" s="32">
        <v>352344.87</v>
      </c>
      <c r="K25" s="32">
        <v>193810</v>
      </c>
      <c r="L25" s="31">
        <f t="shared" si="4"/>
        <v>0</v>
      </c>
      <c r="M25" s="32">
        <v>193810</v>
      </c>
      <c r="N25" s="32">
        <v>411124</v>
      </c>
      <c r="O25" s="31">
        <f t="shared" si="5"/>
        <v>0</v>
      </c>
      <c r="P25" s="32">
        <v>411124</v>
      </c>
      <c r="Q25" s="32">
        <v>159463.6</v>
      </c>
      <c r="R25" s="31">
        <f t="shared" si="6"/>
        <v>0</v>
      </c>
      <c r="S25" s="32">
        <v>159463.6</v>
      </c>
      <c r="T25" s="45">
        <f aca="true" t="shared" si="113" ref="T25:AB25">B25+K25</f>
        <v>520249.3</v>
      </c>
      <c r="U25" s="45">
        <f t="shared" si="113"/>
        <v>0</v>
      </c>
      <c r="V25" s="45">
        <f t="shared" si="113"/>
        <v>520249.3</v>
      </c>
      <c r="W25" s="45">
        <f t="shared" si="113"/>
        <v>655232.9</v>
      </c>
      <c r="X25" s="45">
        <f t="shared" si="113"/>
        <v>0</v>
      </c>
      <c r="Y25" s="45">
        <f t="shared" si="113"/>
        <v>655232.9</v>
      </c>
      <c r="Z25" s="45">
        <f t="shared" si="113"/>
        <v>511808.47</v>
      </c>
      <c r="AA25" s="45">
        <f t="shared" si="113"/>
        <v>0</v>
      </c>
      <c r="AB25" s="45">
        <f t="shared" si="113"/>
        <v>511808.47</v>
      </c>
      <c r="AC25" s="32">
        <v>227383.4</v>
      </c>
      <c r="AD25" s="31">
        <f t="shared" si="8"/>
        <v>0</v>
      </c>
      <c r="AE25" s="32">
        <v>227383.4</v>
      </c>
      <c r="AF25" s="32">
        <v>121556.68</v>
      </c>
      <c r="AG25" s="31">
        <f t="shared" si="9"/>
        <v>0</v>
      </c>
      <c r="AH25" s="32">
        <v>121556.68</v>
      </c>
      <c r="AI25" s="32">
        <v>69370</v>
      </c>
      <c r="AJ25" s="31">
        <f t="shared" si="10"/>
        <v>0</v>
      </c>
      <c r="AK25" s="32">
        <v>69370</v>
      </c>
      <c r="AL25" s="32">
        <v>41494.8</v>
      </c>
      <c r="AM25" s="31">
        <f t="shared" si="11"/>
        <v>0</v>
      </c>
      <c r="AN25" s="32">
        <v>41494.8</v>
      </c>
      <c r="AO25" s="32">
        <v>33057.65</v>
      </c>
      <c r="AP25" s="31">
        <f t="shared" si="12"/>
        <v>0</v>
      </c>
      <c r="AQ25" s="32">
        <v>33057.65</v>
      </c>
      <c r="AR25" s="32">
        <v>24800</v>
      </c>
      <c r="AS25" s="31">
        <f t="shared" si="13"/>
        <v>0</v>
      </c>
      <c r="AT25" s="32">
        <v>24800</v>
      </c>
      <c r="AU25" s="32"/>
      <c r="AV25" s="31">
        <f t="shared" si="14"/>
        <v>0</v>
      </c>
      <c r="AW25" s="32"/>
      <c r="AX25" s="32"/>
      <c r="AY25" s="31">
        <f t="shared" si="15"/>
        <v>0</v>
      </c>
      <c r="AZ25" s="32"/>
      <c r="BA25" s="32"/>
      <c r="BB25" s="31">
        <f t="shared" si="16"/>
        <v>0</v>
      </c>
      <c r="BC25" s="32"/>
      <c r="BD25" s="32">
        <v>132903</v>
      </c>
      <c r="BE25" s="31">
        <f t="shared" si="17"/>
        <v>0</v>
      </c>
      <c r="BF25" s="32">
        <v>132903</v>
      </c>
      <c r="BG25" s="32">
        <v>209831.22</v>
      </c>
      <c r="BH25" s="31">
        <f t="shared" si="18"/>
        <v>0</v>
      </c>
      <c r="BI25" s="32">
        <v>209831.22</v>
      </c>
      <c r="BJ25" s="32">
        <v>243750.55</v>
      </c>
      <c r="BK25" s="31">
        <f t="shared" si="19"/>
        <v>0</v>
      </c>
      <c r="BL25" s="32">
        <v>243750.55</v>
      </c>
      <c r="BM25" s="45">
        <f aca="true" t="shared" si="114" ref="BM25:BU25">AC25+AL25+AU25+BD25</f>
        <v>401781.2</v>
      </c>
      <c r="BN25" s="45">
        <f t="shared" si="114"/>
        <v>0</v>
      </c>
      <c r="BO25" s="45">
        <f t="shared" si="114"/>
        <v>401781.2</v>
      </c>
      <c r="BP25" s="45">
        <f t="shared" si="114"/>
        <v>364445.55</v>
      </c>
      <c r="BQ25" s="45">
        <f t="shared" si="114"/>
        <v>0</v>
      </c>
      <c r="BR25" s="45">
        <f t="shared" si="114"/>
        <v>364445.55</v>
      </c>
      <c r="BS25" s="45">
        <f t="shared" si="114"/>
        <v>337920.55</v>
      </c>
      <c r="BT25" s="45">
        <f t="shared" si="114"/>
        <v>0</v>
      </c>
      <c r="BU25" s="45">
        <f t="shared" si="114"/>
        <v>337920.55</v>
      </c>
      <c r="BV25" s="32">
        <v>161969.25</v>
      </c>
      <c r="BW25" s="31">
        <f t="shared" si="21"/>
        <v>-45841.78771051284</v>
      </c>
      <c r="BX25" s="32">
        <v>116127.46228948716</v>
      </c>
      <c r="BY25" s="32">
        <v>114090.75</v>
      </c>
      <c r="BZ25" s="31">
        <f t="shared" si="22"/>
        <v>-23919.0962412824</v>
      </c>
      <c r="CA25" s="32">
        <v>90171.6537587176</v>
      </c>
      <c r="CB25" s="32">
        <v>88832.8</v>
      </c>
      <c r="CC25" s="31">
        <f t="shared" si="23"/>
        <v>0</v>
      </c>
      <c r="CD25" s="32">
        <v>88832.8</v>
      </c>
      <c r="CE25" s="32">
        <v>42147.5</v>
      </c>
      <c r="CF25" s="31">
        <f t="shared" si="24"/>
        <v>0</v>
      </c>
      <c r="CG25" s="32">
        <v>42147.5</v>
      </c>
      <c r="CH25" s="32">
        <v>43526.55</v>
      </c>
      <c r="CI25" s="31">
        <f t="shared" si="25"/>
        <v>0</v>
      </c>
      <c r="CJ25" s="32">
        <v>43526.55</v>
      </c>
      <c r="CK25" s="32">
        <v>29700.5</v>
      </c>
      <c r="CL25" s="31">
        <f t="shared" si="26"/>
        <v>0</v>
      </c>
      <c r="CM25" s="53">
        <v>29700.5</v>
      </c>
      <c r="CN25" s="45">
        <f aca="true" t="shared" si="115" ref="CN25:CV25">BV25+CE25</f>
        <v>204116.75</v>
      </c>
      <c r="CO25" s="45">
        <f t="shared" si="115"/>
        <v>-45841.78771051284</v>
      </c>
      <c r="CP25" s="45">
        <f t="shared" si="115"/>
        <v>158274.96228948716</v>
      </c>
      <c r="CQ25" s="45">
        <f t="shared" si="115"/>
        <v>157617.3</v>
      </c>
      <c r="CR25" s="45">
        <f t="shared" si="115"/>
        <v>-23919.0962412824</v>
      </c>
      <c r="CS25" s="45">
        <f t="shared" si="115"/>
        <v>133698.2037587176</v>
      </c>
      <c r="CT25" s="45">
        <f t="shared" si="115"/>
        <v>118533.3</v>
      </c>
      <c r="CU25" s="45">
        <f t="shared" si="115"/>
        <v>0</v>
      </c>
      <c r="CV25" s="45">
        <f t="shared" si="115"/>
        <v>118533.3</v>
      </c>
      <c r="CW25" s="61">
        <f aca="true" t="shared" si="116" ref="CW25:DE25">T25+BM25+CN25</f>
        <v>1126147.25</v>
      </c>
      <c r="CX25" s="61">
        <f t="shared" si="116"/>
        <v>-45841.78771051284</v>
      </c>
      <c r="CY25" s="61">
        <f t="shared" si="116"/>
        <v>1080305.4622894872</v>
      </c>
      <c r="CZ25" s="61">
        <f t="shared" si="116"/>
        <v>1177295.75</v>
      </c>
      <c r="DA25" s="61">
        <f t="shared" si="116"/>
        <v>-23919.0962412824</v>
      </c>
      <c r="DB25" s="61">
        <f t="shared" si="116"/>
        <v>1153376.6537587175</v>
      </c>
      <c r="DC25" s="61">
        <f t="shared" si="116"/>
        <v>968262.3200000001</v>
      </c>
      <c r="DD25" s="61">
        <f t="shared" si="116"/>
        <v>0</v>
      </c>
      <c r="DE25" s="61">
        <f t="shared" si="116"/>
        <v>968262.3200000001</v>
      </c>
    </row>
    <row r="26" spans="1:109" ht="15">
      <c r="A26" s="33" t="s">
        <v>29</v>
      </c>
      <c r="B26" s="32"/>
      <c r="C26" s="31">
        <f t="shared" si="1"/>
        <v>0</v>
      </c>
      <c r="D26" s="32">
        <v>0</v>
      </c>
      <c r="E26" s="32"/>
      <c r="F26" s="31">
        <f t="shared" si="2"/>
        <v>0</v>
      </c>
      <c r="G26" s="32">
        <v>0</v>
      </c>
      <c r="H26" s="32"/>
      <c r="I26" s="31">
        <f t="shared" si="3"/>
        <v>0</v>
      </c>
      <c r="J26" s="32"/>
      <c r="K26" s="32"/>
      <c r="L26" s="31">
        <f t="shared" si="4"/>
        <v>0</v>
      </c>
      <c r="M26" s="32">
        <v>0</v>
      </c>
      <c r="N26" s="32"/>
      <c r="O26" s="31">
        <f t="shared" si="5"/>
        <v>0</v>
      </c>
      <c r="P26" s="32">
        <v>0</v>
      </c>
      <c r="Q26" s="32"/>
      <c r="R26" s="31">
        <f t="shared" si="6"/>
        <v>0</v>
      </c>
      <c r="S26" s="32">
        <v>0</v>
      </c>
      <c r="T26" s="45">
        <f aca="true" t="shared" si="117" ref="T26:AB26">B26+K26</f>
        <v>0</v>
      </c>
      <c r="U26" s="45">
        <f t="shared" si="117"/>
        <v>0</v>
      </c>
      <c r="V26" s="45">
        <f t="shared" si="117"/>
        <v>0</v>
      </c>
      <c r="W26" s="45">
        <f t="shared" si="117"/>
        <v>0</v>
      </c>
      <c r="X26" s="45">
        <f t="shared" si="117"/>
        <v>0</v>
      </c>
      <c r="Y26" s="45">
        <f t="shared" si="117"/>
        <v>0</v>
      </c>
      <c r="Z26" s="45">
        <f t="shared" si="117"/>
        <v>0</v>
      </c>
      <c r="AA26" s="45">
        <f t="shared" si="117"/>
        <v>0</v>
      </c>
      <c r="AB26" s="45">
        <f t="shared" si="117"/>
        <v>0</v>
      </c>
      <c r="AC26" s="32"/>
      <c r="AD26" s="31">
        <f t="shared" si="8"/>
        <v>10000</v>
      </c>
      <c r="AE26" s="32">
        <v>10000</v>
      </c>
      <c r="AF26" s="32">
        <v>30000</v>
      </c>
      <c r="AG26" s="31">
        <f t="shared" si="9"/>
        <v>-20000</v>
      </c>
      <c r="AH26" s="32">
        <v>10000</v>
      </c>
      <c r="AI26" s="32">
        <v>0</v>
      </c>
      <c r="AJ26" s="31">
        <f t="shared" si="10"/>
        <v>10000</v>
      </c>
      <c r="AK26" s="32">
        <v>10000</v>
      </c>
      <c r="AL26" s="32">
        <v>0</v>
      </c>
      <c r="AM26" s="31">
        <f t="shared" si="11"/>
        <v>16666.67</v>
      </c>
      <c r="AN26" s="32">
        <v>16666.67</v>
      </c>
      <c r="AO26" s="32">
        <v>50000</v>
      </c>
      <c r="AP26" s="31">
        <f t="shared" si="12"/>
        <v>-33333.33</v>
      </c>
      <c r="AQ26" s="32">
        <v>16666.67</v>
      </c>
      <c r="AR26" s="32">
        <v>0</v>
      </c>
      <c r="AS26" s="31">
        <f t="shared" si="13"/>
        <v>16666.67</v>
      </c>
      <c r="AT26" s="32">
        <v>16666.67</v>
      </c>
      <c r="AU26" s="32">
        <v>52105.17</v>
      </c>
      <c r="AV26" s="31">
        <f t="shared" si="14"/>
        <v>-34736.78</v>
      </c>
      <c r="AW26" s="32">
        <v>17368.39</v>
      </c>
      <c r="AX26" s="32"/>
      <c r="AY26" s="31">
        <f t="shared" si="15"/>
        <v>17368.39</v>
      </c>
      <c r="AZ26" s="32">
        <v>17368.39</v>
      </c>
      <c r="BA26" s="32"/>
      <c r="BB26" s="31">
        <f t="shared" si="16"/>
        <v>17368.39</v>
      </c>
      <c r="BC26" s="32">
        <v>17368.39</v>
      </c>
      <c r="BD26" s="32"/>
      <c r="BE26" s="31">
        <f t="shared" si="17"/>
        <v>0</v>
      </c>
      <c r="BF26" s="32"/>
      <c r="BG26" s="32"/>
      <c r="BH26" s="31">
        <f t="shared" si="18"/>
        <v>0</v>
      </c>
      <c r="BI26" s="32"/>
      <c r="BJ26" s="32"/>
      <c r="BK26" s="31">
        <f t="shared" si="19"/>
        <v>0</v>
      </c>
      <c r="BL26" s="32"/>
      <c r="BM26" s="45">
        <f aca="true" t="shared" si="118" ref="BM26:BU26">AC26+AL26+AU26+BD26</f>
        <v>52105.17</v>
      </c>
      <c r="BN26" s="45">
        <f t="shared" si="118"/>
        <v>-8070.110000000001</v>
      </c>
      <c r="BO26" s="45">
        <f t="shared" si="118"/>
        <v>44035.06</v>
      </c>
      <c r="BP26" s="45">
        <f t="shared" si="118"/>
        <v>80000</v>
      </c>
      <c r="BQ26" s="45">
        <f t="shared" si="118"/>
        <v>-35964.94</v>
      </c>
      <c r="BR26" s="45">
        <f t="shared" si="118"/>
        <v>44035.06</v>
      </c>
      <c r="BS26" s="45">
        <f t="shared" si="118"/>
        <v>0</v>
      </c>
      <c r="BT26" s="45">
        <f t="shared" si="118"/>
        <v>44035.06</v>
      </c>
      <c r="BU26" s="45">
        <f t="shared" si="118"/>
        <v>44035.06</v>
      </c>
      <c r="BV26" s="32"/>
      <c r="BW26" s="31">
        <f t="shared" si="21"/>
        <v>0</v>
      </c>
      <c r="BX26" s="32">
        <v>0</v>
      </c>
      <c r="BY26" s="32"/>
      <c r="BZ26" s="31">
        <f t="shared" si="22"/>
        <v>0</v>
      </c>
      <c r="CA26" s="32">
        <v>0</v>
      </c>
      <c r="CB26" s="32"/>
      <c r="CC26" s="31">
        <f t="shared" si="23"/>
        <v>0</v>
      </c>
      <c r="CD26" s="32">
        <v>0</v>
      </c>
      <c r="CE26" s="32">
        <v>12000</v>
      </c>
      <c r="CF26" s="31">
        <f t="shared" si="24"/>
        <v>0</v>
      </c>
      <c r="CG26" s="32">
        <v>12000</v>
      </c>
      <c r="CH26" s="32">
        <v>4000</v>
      </c>
      <c r="CI26" s="31">
        <f t="shared" si="25"/>
        <v>0</v>
      </c>
      <c r="CJ26" s="32">
        <v>4000</v>
      </c>
      <c r="CK26" s="32">
        <v>3000</v>
      </c>
      <c r="CL26" s="31">
        <f t="shared" si="26"/>
        <v>0</v>
      </c>
      <c r="CM26" s="53">
        <v>3000</v>
      </c>
      <c r="CN26" s="45">
        <f aca="true" t="shared" si="119" ref="CN26:CV26">BV26+CE26</f>
        <v>12000</v>
      </c>
      <c r="CO26" s="45">
        <f t="shared" si="119"/>
        <v>0</v>
      </c>
      <c r="CP26" s="45">
        <f t="shared" si="119"/>
        <v>12000</v>
      </c>
      <c r="CQ26" s="45">
        <f t="shared" si="119"/>
        <v>4000</v>
      </c>
      <c r="CR26" s="45">
        <f t="shared" si="119"/>
        <v>0</v>
      </c>
      <c r="CS26" s="45">
        <f t="shared" si="119"/>
        <v>4000</v>
      </c>
      <c r="CT26" s="45">
        <f t="shared" si="119"/>
        <v>3000</v>
      </c>
      <c r="CU26" s="45">
        <f t="shared" si="119"/>
        <v>0</v>
      </c>
      <c r="CV26" s="45">
        <f t="shared" si="119"/>
        <v>3000</v>
      </c>
      <c r="CW26" s="61">
        <f aca="true" t="shared" si="120" ref="CW26:DE26">T26+BM26+CN26</f>
        <v>64105.17</v>
      </c>
      <c r="CX26" s="61">
        <f t="shared" si="120"/>
        <v>-8070.110000000001</v>
      </c>
      <c r="CY26" s="61">
        <f t="shared" si="120"/>
        <v>56035.06</v>
      </c>
      <c r="CZ26" s="61">
        <f t="shared" si="120"/>
        <v>84000</v>
      </c>
      <c r="DA26" s="61">
        <f t="shared" si="120"/>
        <v>-35964.94</v>
      </c>
      <c r="DB26" s="61">
        <f t="shared" si="120"/>
        <v>48035.06</v>
      </c>
      <c r="DC26" s="61">
        <f t="shared" si="120"/>
        <v>3000</v>
      </c>
      <c r="DD26" s="61">
        <f t="shared" si="120"/>
        <v>44035.06</v>
      </c>
      <c r="DE26" s="61">
        <f t="shared" si="120"/>
        <v>47035.06</v>
      </c>
    </row>
    <row r="27" spans="1:109" ht="15">
      <c r="A27" s="33" t="s">
        <v>30</v>
      </c>
      <c r="B27" s="32"/>
      <c r="C27" s="31">
        <f t="shared" si="1"/>
        <v>0</v>
      </c>
      <c r="D27" s="32">
        <v>0</v>
      </c>
      <c r="E27" s="32"/>
      <c r="F27" s="31">
        <f t="shared" si="2"/>
        <v>0</v>
      </c>
      <c r="G27" s="32">
        <v>0</v>
      </c>
      <c r="H27" s="32"/>
      <c r="I27" s="31">
        <f t="shared" si="3"/>
        <v>0</v>
      </c>
      <c r="J27" s="32"/>
      <c r="K27" s="32"/>
      <c r="L27" s="31">
        <f t="shared" si="4"/>
        <v>0</v>
      </c>
      <c r="M27" s="32">
        <v>0</v>
      </c>
      <c r="N27" s="32"/>
      <c r="O27" s="31">
        <f t="shared" si="5"/>
        <v>0</v>
      </c>
      <c r="P27" s="32">
        <v>0</v>
      </c>
      <c r="Q27" s="32"/>
      <c r="R27" s="31">
        <f t="shared" si="6"/>
        <v>0</v>
      </c>
      <c r="S27" s="32">
        <v>0</v>
      </c>
      <c r="T27" s="45">
        <f aca="true" t="shared" si="121" ref="T27:AB27">B27+K27</f>
        <v>0</v>
      </c>
      <c r="U27" s="45">
        <f t="shared" si="121"/>
        <v>0</v>
      </c>
      <c r="V27" s="45">
        <f t="shared" si="121"/>
        <v>0</v>
      </c>
      <c r="W27" s="45">
        <f t="shared" si="121"/>
        <v>0</v>
      </c>
      <c r="X27" s="45">
        <f t="shared" si="121"/>
        <v>0</v>
      </c>
      <c r="Y27" s="45">
        <f t="shared" si="121"/>
        <v>0</v>
      </c>
      <c r="Z27" s="45">
        <f t="shared" si="121"/>
        <v>0</v>
      </c>
      <c r="AA27" s="45">
        <f t="shared" si="121"/>
        <v>0</v>
      </c>
      <c r="AB27" s="45">
        <f t="shared" si="121"/>
        <v>0</v>
      </c>
      <c r="AC27" s="32"/>
      <c r="AD27" s="31">
        <f t="shared" si="8"/>
        <v>0</v>
      </c>
      <c r="AE27" s="32">
        <v>0</v>
      </c>
      <c r="AF27" s="32"/>
      <c r="AG27" s="31">
        <f t="shared" si="9"/>
        <v>0</v>
      </c>
      <c r="AH27" s="32">
        <v>0</v>
      </c>
      <c r="AI27" s="32">
        <v>0</v>
      </c>
      <c r="AJ27" s="31">
        <f t="shared" si="10"/>
        <v>0</v>
      </c>
      <c r="AK27" s="32">
        <v>0</v>
      </c>
      <c r="AL27" s="32">
        <v>0</v>
      </c>
      <c r="AM27" s="31">
        <f t="shared" si="11"/>
        <v>0</v>
      </c>
      <c r="AN27" s="32">
        <v>0</v>
      </c>
      <c r="AO27" s="32">
        <v>0</v>
      </c>
      <c r="AP27" s="31">
        <f t="shared" si="12"/>
        <v>0</v>
      </c>
      <c r="AQ27" s="32">
        <v>0</v>
      </c>
      <c r="AR27" s="32">
        <v>0</v>
      </c>
      <c r="AS27" s="31">
        <f t="shared" si="13"/>
        <v>0</v>
      </c>
      <c r="AT27" s="32">
        <v>0</v>
      </c>
      <c r="AU27" s="32"/>
      <c r="AV27" s="31">
        <f t="shared" si="14"/>
        <v>0</v>
      </c>
      <c r="AW27" s="32"/>
      <c r="AX27" s="32"/>
      <c r="AY27" s="31">
        <f t="shared" si="15"/>
        <v>0</v>
      </c>
      <c r="AZ27" s="32"/>
      <c r="BA27" s="32"/>
      <c r="BB27" s="31">
        <f t="shared" si="16"/>
        <v>0</v>
      </c>
      <c r="BC27" s="32"/>
      <c r="BD27" s="32"/>
      <c r="BE27" s="31">
        <f t="shared" si="17"/>
        <v>0</v>
      </c>
      <c r="BF27" s="32"/>
      <c r="BG27" s="32"/>
      <c r="BH27" s="31">
        <f t="shared" si="18"/>
        <v>0</v>
      </c>
      <c r="BI27" s="32"/>
      <c r="BJ27" s="32"/>
      <c r="BK27" s="31">
        <f t="shared" si="19"/>
        <v>0</v>
      </c>
      <c r="BL27" s="32"/>
      <c r="BM27" s="45">
        <f aca="true" t="shared" si="122" ref="BM27:BU27">AC27+AL27+AU27+BD27</f>
        <v>0</v>
      </c>
      <c r="BN27" s="45">
        <f t="shared" si="122"/>
        <v>0</v>
      </c>
      <c r="BO27" s="45">
        <f t="shared" si="122"/>
        <v>0</v>
      </c>
      <c r="BP27" s="45">
        <f t="shared" si="122"/>
        <v>0</v>
      </c>
      <c r="BQ27" s="45">
        <f t="shared" si="122"/>
        <v>0</v>
      </c>
      <c r="BR27" s="45">
        <f t="shared" si="122"/>
        <v>0</v>
      </c>
      <c r="BS27" s="45">
        <f t="shared" si="122"/>
        <v>0</v>
      </c>
      <c r="BT27" s="45">
        <f t="shared" si="122"/>
        <v>0</v>
      </c>
      <c r="BU27" s="45">
        <f t="shared" si="122"/>
        <v>0</v>
      </c>
      <c r="BV27" s="32"/>
      <c r="BW27" s="31">
        <f t="shared" si="21"/>
        <v>0</v>
      </c>
      <c r="BX27" s="32">
        <v>0</v>
      </c>
      <c r="BY27" s="32"/>
      <c r="BZ27" s="31">
        <f t="shared" si="22"/>
        <v>0</v>
      </c>
      <c r="CA27" s="32">
        <v>0</v>
      </c>
      <c r="CB27" s="32"/>
      <c r="CC27" s="31">
        <f t="shared" si="23"/>
        <v>0</v>
      </c>
      <c r="CD27" s="32">
        <v>0</v>
      </c>
      <c r="CE27" s="32"/>
      <c r="CF27" s="31">
        <f t="shared" si="24"/>
        <v>0</v>
      </c>
      <c r="CG27" s="32"/>
      <c r="CH27" s="32"/>
      <c r="CI27" s="31">
        <f t="shared" si="25"/>
        <v>0</v>
      </c>
      <c r="CJ27" s="32"/>
      <c r="CK27" s="32"/>
      <c r="CL27" s="31">
        <f t="shared" si="26"/>
        <v>0</v>
      </c>
      <c r="CM27" s="53"/>
      <c r="CN27" s="45">
        <f aca="true" t="shared" si="123" ref="CN27:CV27">BV27+CE27</f>
        <v>0</v>
      </c>
      <c r="CO27" s="45">
        <f t="shared" si="123"/>
        <v>0</v>
      </c>
      <c r="CP27" s="45">
        <f t="shared" si="123"/>
        <v>0</v>
      </c>
      <c r="CQ27" s="45">
        <f t="shared" si="123"/>
        <v>0</v>
      </c>
      <c r="CR27" s="45">
        <f t="shared" si="123"/>
        <v>0</v>
      </c>
      <c r="CS27" s="45">
        <f t="shared" si="123"/>
        <v>0</v>
      </c>
      <c r="CT27" s="45">
        <f t="shared" si="123"/>
        <v>0</v>
      </c>
      <c r="CU27" s="45">
        <f t="shared" si="123"/>
        <v>0</v>
      </c>
      <c r="CV27" s="45">
        <f t="shared" si="123"/>
        <v>0</v>
      </c>
      <c r="CW27" s="61">
        <f aca="true" t="shared" si="124" ref="CW27:DE27">T27+BM27+CN27</f>
        <v>0</v>
      </c>
      <c r="CX27" s="61">
        <f t="shared" si="124"/>
        <v>0</v>
      </c>
      <c r="CY27" s="61">
        <f t="shared" si="124"/>
        <v>0</v>
      </c>
      <c r="CZ27" s="61">
        <f t="shared" si="124"/>
        <v>0</v>
      </c>
      <c r="DA27" s="61">
        <f t="shared" si="124"/>
        <v>0</v>
      </c>
      <c r="DB27" s="61">
        <f t="shared" si="124"/>
        <v>0</v>
      </c>
      <c r="DC27" s="61">
        <f t="shared" si="124"/>
        <v>0</v>
      </c>
      <c r="DD27" s="61">
        <f t="shared" si="124"/>
        <v>0</v>
      </c>
      <c r="DE27" s="61">
        <f t="shared" si="124"/>
        <v>0</v>
      </c>
    </row>
    <row r="28" spans="1:109" ht="15">
      <c r="A28" s="33" t="s">
        <v>31</v>
      </c>
      <c r="B28" s="32">
        <v>954989.8</v>
      </c>
      <c r="C28" s="31">
        <f t="shared" si="1"/>
        <v>-121288.62586337305</v>
      </c>
      <c r="D28" s="32">
        <v>833701.174136627</v>
      </c>
      <c r="E28" s="32">
        <v>700000</v>
      </c>
      <c r="F28" s="31">
        <f t="shared" si="2"/>
        <v>-87765.38399999996</v>
      </c>
      <c r="G28" s="32">
        <v>612234.616</v>
      </c>
      <c r="H28" s="32">
        <v>630000</v>
      </c>
      <c r="I28" s="31">
        <f t="shared" si="3"/>
        <v>-104393.96100000001</v>
      </c>
      <c r="J28" s="32">
        <v>525606.039</v>
      </c>
      <c r="K28" s="32">
        <v>229907.32</v>
      </c>
      <c r="L28" s="31">
        <f t="shared" si="4"/>
        <v>-76635.17000000001</v>
      </c>
      <c r="M28" s="32">
        <v>153272.15</v>
      </c>
      <c r="N28" s="32">
        <v>498096.54</v>
      </c>
      <c r="O28" s="31">
        <f t="shared" si="5"/>
        <v>-166032.18</v>
      </c>
      <c r="P28" s="32">
        <v>332064.36</v>
      </c>
      <c r="Q28" s="32">
        <v>796645.5</v>
      </c>
      <c r="R28" s="31">
        <f t="shared" si="6"/>
        <v>-265548.5</v>
      </c>
      <c r="S28" s="32">
        <v>531097</v>
      </c>
      <c r="T28" s="45">
        <f aca="true" t="shared" si="125" ref="T28:AB28">B28+K28</f>
        <v>1184897.12</v>
      </c>
      <c r="U28" s="45">
        <f t="shared" si="125"/>
        <v>-197923.79586337306</v>
      </c>
      <c r="V28" s="45">
        <f t="shared" si="125"/>
        <v>986973.324136627</v>
      </c>
      <c r="W28" s="45">
        <f t="shared" si="125"/>
        <v>1198096.54</v>
      </c>
      <c r="X28" s="45">
        <f t="shared" si="125"/>
        <v>-253797.56399999995</v>
      </c>
      <c r="Y28" s="45">
        <f t="shared" si="125"/>
        <v>944298.976</v>
      </c>
      <c r="Z28" s="45">
        <f t="shared" si="125"/>
        <v>1426645.5</v>
      </c>
      <c r="AA28" s="45">
        <f t="shared" si="125"/>
        <v>-369942.461</v>
      </c>
      <c r="AB28" s="45">
        <f t="shared" si="125"/>
        <v>1056703.0389999999</v>
      </c>
      <c r="AC28" s="32">
        <v>319990.15</v>
      </c>
      <c r="AD28" s="31">
        <f t="shared" si="8"/>
        <v>-106663.38333333301</v>
      </c>
      <c r="AE28" s="32">
        <v>213326.766666667</v>
      </c>
      <c r="AF28" s="32">
        <v>271105.6</v>
      </c>
      <c r="AG28" s="31">
        <f t="shared" si="9"/>
        <v>-90368.53333333298</v>
      </c>
      <c r="AH28" s="32">
        <v>180737.066666667</v>
      </c>
      <c r="AI28" s="32">
        <v>345939</v>
      </c>
      <c r="AJ28" s="31">
        <f t="shared" si="10"/>
        <v>-111600</v>
      </c>
      <c r="AK28" s="32">
        <v>234339</v>
      </c>
      <c r="AL28" s="32">
        <v>124637.3</v>
      </c>
      <c r="AM28" s="31">
        <f t="shared" si="11"/>
        <v>-18212.78</v>
      </c>
      <c r="AN28" s="32">
        <v>106424.52</v>
      </c>
      <c r="AO28" s="32">
        <v>97933.9</v>
      </c>
      <c r="AP28" s="31">
        <f t="shared" si="12"/>
        <v>-13889.439999999988</v>
      </c>
      <c r="AQ28" s="32">
        <v>84044.46</v>
      </c>
      <c r="AR28" s="32">
        <v>158770.1</v>
      </c>
      <c r="AS28" s="31">
        <f t="shared" si="13"/>
        <v>-21887.869999999995</v>
      </c>
      <c r="AT28" s="32">
        <v>136882.23</v>
      </c>
      <c r="AU28" s="32">
        <v>155448.3</v>
      </c>
      <c r="AV28" s="46">
        <f>AU28/(AU28+AU29)*-256102.740344623</f>
        <v>-52603.87906325157</v>
      </c>
      <c r="AW28" s="32">
        <v>102844.42093674841</v>
      </c>
      <c r="AX28" s="32">
        <v>170329.6</v>
      </c>
      <c r="AY28" s="46">
        <f>AX28/(AX28+AX29)*-262752.874598071</f>
        <v>-61081.59148665883</v>
      </c>
      <c r="AZ28" s="32">
        <v>109248.00851334118</v>
      </c>
      <c r="BA28" s="32">
        <v>383859.45</v>
      </c>
      <c r="BB28" s="46">
        <f>BA28/(BA28+BA29)*-306766.545220193</f>
        <v>-130537.19250103048</v>
      </c>
      <c r="BC28" s="32">
        <v>253322.25749896953</v>
      </c>
      <c r="BD28" s="32">
        <v>352970</v>
      </c>
      <c r="BE28" s="31">
        <f t="shared" si="17"/>
        <v>-52497.72528433899</v>
      </c>
      <c r="BF28" s="32">
        <v>300472.274715661</v>
      </c>
      <c r="BG28" s="32">
        <v>290802.8</v>
      </c>
      <c r="BH28" s="31">
        <f t="shared" si="18"/>
        <v>-80004.70056497198</v>
      </c>
      <c r="BI28" s="32">
        <v>210798.099435028</v>
      </c>
      <c r="BJ28" s="32">
        <v>265850.7</v>
      </c>
      <c r="BK28" s="31">
        <f t="shared" si="19"/>
        <v>-73990.39327202301</v>
      </c>
      <c r="BL28" s="32">
        <v>191860.306727977</v>
      </c>
      <c r="BM28" s="45">
        <f aca="true" t="shared" si="126" ref="BM28:BU28">AC28+AL28+AU28+BD28</f>
        <v>953045.75</v>
      </c>
      <c r="BN28" s="45">
        <f t="shared" si="126"/>
        <v>-229977.76768092357</v>
      </c>
      <c r="BO28" s="45">
        <f t="shared" si="126"/>
        <v>723067.9823190765</v>
      </c>
      <c r="BP28" s="45">
        <f t="shared" si="126"/>
        <v>830171.8999999999</v>
      </c>
      <c r="BQ28" s="45">
        <f t="shared" si="126"/>
        <v>-245344.26538496377</v>
      </c>
      <c r="BR28" s="45">
        <f t="shared" si="126"/>
        <v>584827.6346150362</v>
      </c>
      <c r="BS28" s="45">
        <f t="shared" si="126"/>
        <v>1154419.25</v>
      </c>
      <c r="BT28" s="45">
        <f t="shared" si="126"/>
        <v>-338015.4557730535</v>
      </c>
      <c r="BU28" s="45">
        <f t="shared" si="126"/>
        <v>816403.7942269465</v>
      </c>
      <c r="BV28" s="32">
        <v>85236.2</v>
      </c>
      <c r="BW28" s="31">
        <f t="shared" si="21"/>
        <v>-52535.4266559009</v>
      </c>
      <c r="BX28" s="32">
        <v>32700.7733440991</v>
      </c>
      <c r="BY28" s="32">
        <v>61009.4</v>
      </c>
      <c r="BZ28" s="31">
        <f t="shared" si="22"/>
        <v>-38590.6421065369</v>
      </c>
      <c r="CA28" s="32">
        <v>22418.757893463102</v>
      </c>
      <c r="CB28" s="32"/>
      <c r="CC28" s="31">
        <f t="shared" si="23"/>
        <v>0</v>
      </c>
      <c r="CD28" s="32">
        <v>0</v>
      </c>
      <c r="CE28" s="32">
        <v>49144.5</v>
      </c>
      <c r="CF28" s="31">
        <f t="shared" si="24"/>
        <v>-40582.28</v>
      </c>
      <c r="CG28" s="32">
        <v>8562.22</v>
      </c>
      <c r="CH28" s="32"/>
      <c r="CI28" s="31">
        <f t="shared" si="25"/>
        <v>7366.69</v>
      </c>
      <c r="CJ28" s="32">
        <v>7366.69</v>
      </c>
      <c r="CK28" s="32"/>
      <c r="CL28" s="31">
        <f t="shared" si="26"/>
        <v>16421.74</v>
      </c>
      <c r="CM28" s="53">
        <v>16421.74</v>
      </c>
      <c r="CN28" s="45">
        <f aca="true" t="shared" si="127" ref="CN28:CV28">BV28+CE28</f>
        <v>134380.7</v>
      </c>
      <c r="CO28" s="45">
        <f t="shared" si="127"/>
        <v>-93117.7066559009</v>
      </c>
      <c r="CP28" s="45">
        <f t="shared" si="127"/>
        <v>41262.9933440991</v>
      </c>
      <c r="CQ28" s="45">
        <f t="shared" si="127"/>
        <v>61009.4</v>
      </c>
      <c r="CR28" s="45">
        <f t="shared" si="127"/>
        <v>-31223.9521065369</v>
      </c>
      <c r="CS28" s="45">
        <f t="shared" si="127"/>
        <v>29785.4478934631</v>
      </c>
      <c r="CT28" s="45">
        <f t="shared" si="127"/>
        <v>0</v>
      </c>
      <c r="CU28" s="45">
        <f t="shared" si="127"/>
        <v>16421.74</v>
      </c>
      <c r="CV28" s="45">
        <f t="shared" si="127"/>
        <v>16421.74</v>
      </c>
      <c r="CW28" s="61">
        <f aca="true" t="shared" si="128" ref="CW28:DE28">T28+BM28+CN28</f>
        <v>2272323.5700000003</v>
      </c>
      <c r="CX28" s="61">
        <f t="shared" si="128"/>
        <v>-521019.2702001976</v>
      </c>
      <c r="CY28" s="61">
        <f t="shared" si="128"/>
        <v>1751304.2997998025</v>
      </c>
      <c r="CZ28" s="61">
        <f t="shared" si="128"/>
        <v>2089277.8399999999</v>
      </c>
      <c r="DA28" s="61">
        <f t="shared" si="128"/>
        <v>-530365.7814915007</v>
      </c>
      <c r="DB28" s="61">
        <f t="shared" si="128"/>
        <v>1558912.0585084993</v>
      </c>
      <c r="DC28" s="61">
        <f t="shared" si="128"/>
        <v>2581064.75</v>
      </c>
      <c r="DD28" s="61">
        <f t="shared" si="128"/>
        <v>-691536.1767730536</v>
      </c>
      <c r="DE28" s="61">
        <f t="shared" si="128"/>
        <v>1889528.5732269464</v>
      </c>
    </row>
    <row r="29" spans="1:109" ht="15">
      <c r="A29" s="33" t="s">
        <v>32</v>
      </c>
      <c r="B29" s="32">
        <v>1102938.98</v>
      </c>
      <c r="C29" s="31">
        <f t="shared" si="1"/>
        <v>-140078.934136627</v>
      </c>
      <c r="D29" s="32">
        <v>962860.045863373</v>
      </c>
      <c r="E29" s="32">
        <v>1050000</v>
      </c>
      <c r="F29" s="31">
        <f t="shared" si="2"/>
        <v>-131648.076</v>
      </c>
      <c r="G29" s="32">
        <v>918351.924</v>
      </c>
      <c r="H29" s="32">
        <v>1170000</v>
      </c>
      <c r="I29" s="31">
        <f t="shared" si="3"/>
        <v>-193874.49900000007</v>
      </c>
      <c r="J29" s="32">
        <v>976125.5009999999</v>
      </c>
      <c r="K29" s="32">
        <v>738408.14</v>
      </c>
      <c r="L29" s="31">
        <f t="shared" si="4"/>
        <v>-246136.04000000004</v>
      </c>
      <c r="M29" s="32">
        <v>492272.1</v>
      </c>
      <c r="N29" s="32">
        <v>956780.81</v>
      </c>
      <c r="O29" s="31">
        <f t="shared" si="5"/>
        <v>-318926.93000000005</v>
      </c>
      <c r="P29" s="32">
        <v>637853.88</v>
      </c>
      <c r="Q29" s="32">
        <v>1130625.37</v>
      </c>
      <c r="R29" s="31">
        <f t="shared" si="6"/>
        <v>-376875.1200000001</v>
      </c>
      <c r="S29" s="32">
        <v>753750.25</v>
      </c>
      <c r="T29" s="45">
        <f aca="true" t="shared" si="129" ref="T29:AB29">B29+K29</f>
        <v>1841347.12</v>
      </c>
      <c r="U29" s="45">
        <f t="shared" si="129"/>
        <v>-386214.97413662705</v>
      </c>
      <c r="V29" s="45">
        <f t="shared" si="129"/>
        <v>1455132.1458633728</v>
      </c>
      <c r="W29" s="45">
        <f t="shared" si="129"/>
        <v>2006780.81</v>
      </c>
      <c r="X29" s="45">
        <f t="shared" si="129"/>
        <v>-450575.00600000005</v>
      </c>
      <c r="Y29" s="45">
        <f t="shared" si="129"/>
        <v>1556205.804</v>
      </c>
      <c r="Z29" s="45">
        <f t="shared" si="129"/>
        <v>2300625.37</v>
      </c>
      <c r="AA29" s="45">
        <f t="shared" si="129"/>
        <v>-570749.6190000002</v>
      </c>
      <c r="AB29" s="45">
        <f t="shared" si="129"/>
        <v>1729875.751</v>
      </c>
      <c r="AC29" s="32">
        <v>550000</v>
      </c>
      <c r="AD29" s="31">
        <f t="shared" si="8"/>
        <v>-183333.33333333302</v>
      </c>
      <c r="AE29" s="32">
        <v>366666.666666667</v>
      </c>
      <c r="AF29" s="32">
        <v>404550.72</v>
      </c>
      <c r="AG29" s="31">
        <f t="shared" si="9"/>
        <v>-134850.24</v>
      </c>
      <c r="AH29" s="32">
        <v>269700.48</v>
      </c>
      <c r="AI29" s="32">
        <v>550000</v>
      </c>
      <c r="AJ29" s="31">
        <f t="shared" si="10"/>
        <v>-155600</v>
      </c>
      <c r="AK29" s="32">
        <v>394400</v>
      </c>
      <c r="AL29" s="32">
        <v>314730.72</v>
      </c>
      <c r="AM29" s="31">
        <f t="shared" si="11"/>
        <v>-46020.159999999974</v>
      </c>
      <c r="AN29" s="32">
        <v>268710.56</v>
      </c>
      <c r="AO29" s="32">
        <v>270369.91</v>
      </c>
      <c r="AP29" s="31">
        <f t="shared" si="12"/>
        <v>-38370.669999999984</v>
      </c>
      <c r="AQ29" s="32">
        <v>231999.24</v>
      </c>
      <c r="AR29" s="32">
        <v>257995</v>
      </c>
      <c r="AS29" s="31">
        <f t="shared" si="13"/>
        <v>-35566.899999999994</v>
      </c>
      <c r="AT29" s="32">
        <v>222428.1</v>
      </c>
      <c r="AU29" s="32">
        <v>601353.98</v>
      </c>
      <c r="AV29" s="46">
        <f>AU29/(AU29+AU28)*-256102.740344623</f>
        <v>-203498.8612813714</v>
      </c>
      <c r="AW29" s="32">
        <v>397855.11871862854</v>
      </c>
      <c r="AX29" s="32">
        <v>562372.2</v>
      </c>
      <c r="AY29" s="46">
        <f>AX29/(AX29+AX28)*-262752.874598071</f>
        <v>-201671.28311141217</v>
      </c>
      <c r="AZ29" s="32">
        <v>360700.91688858776</v>
      </c>
      <c r="BA29" s="32">
        <v>518222.44</v>
      </c>
      <c r="BB29" s="46">
        <f>BA29/(BA29+BA28)*-306766.545220193</f>
        <v>-176229.3527191625</v>
      </c>
      <c r="BC29" s="32">
        <v>341993.08728083747</v>
      </c>
      <c r="BD29" s="32">
        <v>310068.09</v>
      </c>
      <c r="BE29" s="31">
        <f t="shared" si="17"/>
        <v>-46116.86377952801</v>
      </c>
      <c r="BF29" s="32">
        <v>263951.226220472</v>
      </c>
      <c r="BG29" s="32">
        <v>289784.23</v>
      </c>
      <c r="BH29" s="31">
        <f t="shared" si="18"/>
        <v>-79724.47496929497</v>
      </c>
      <c r="BI29" s="32">
        <v>210059.755030705</v>
      </c>
      <c r="BJ29" s="32">
        <v>379114.5</v>
      </c>
      <c r="BK29" s="31">
        <f t="shared" si="19"/>
        <v>-105513.47410455003</v>
      </c>
      <c r="BL29" s="32">
        <v>273601.02589545</v>
      </c>
      <c r="BM29" s="45">
        <f aca="true" t="shared" si="130" ref="BM29:BU29">AC29+AL29+AU29+BD29</f>
        <v>1776152.79</v>
      </c>
      <c r="BN29" s="45">
        <f t="shared" si="130"/>
        <v>-478969.2183942324</v>
      </c>
      <c r="BO29" s="45">
        <f t="shared" si="130"/>
        <v>1297183.5716057676</v>
      </c>
      <c r="BP29" s="45">
        <f t="shared" si="130"/>
        <v>1527077.0599999998</v>
      </c>
      <c r="BQ29" s="45">
        <f t="shared" si="130"/>
        <v>-454616.6680807071</v>
      </c>
      <c r="BR29" s="45">
        <f t="shared" si="130"/>
        <v>1072460.3919192927</v>
      </c>
      <c r="BS29" s="45">
        <f t="shared" si="130"/>
        <v>1705331.94</v>
      </c>
      <c r="BT29" s="45">
        <f t="shared" si="130"/>
        <v>-472909.7268237125</v>
      </c>
      <c r="BU29" s="45">
        <f t="shared" si="130"/>
        <v>1232422.2131762875</v>
      </c>
      <c r="BV29" s="32">
        <v>222872.99</v>
      </c>
      <c r="BW29" s="31">
        <f t="shared" si="21"/>
        <v>-137368.01522975374</v>
      </c>
      <c r="BX29" s="32">
        <v>85504.97477024625</v>
      </c>
      <c r="BY29" s="32">
        <v>325382.91</v>
      </c>
      <c r="BZ29" s="31">
        <f t="shared" si="22"/>
        <v>-205816.405789821</v>
      </c>
      <c r="CA29" s="32">
        <v>119566.50421017897</v>
      </c>
      <c r="CB29" s="32">
        <v>280310.32</v>
      </c>
      <c r="CC29" s="31">
        <f t="shared" si="23"/>
        <v>-145000</v>
      </c>
      <c r="CD29" s="32">
        <v>135310.32</v>
      </c>
      <c r="CE29" s="32">
        <v>221050.05</v>
      </c>
      <c r="CF29" s="31">
        <f t="shared" si="24"/>
        <v>-165174.63</v>
      </c>
      <c r="CG29" s="32">
        <v>55875.42</v>
      </c>
      <c r="CH29" s="32">
        <v>64521.07</v>
      </c>
      <c r="CI29" s="31">
        <f t="shared" si="25"/>
        <v>-11509.629999999997</v>
      </c>
      <c r="CJ29" s="32">
        <v>53011.44</v>
      </c>
      <c r="CK29" s="32">
        <v>105918.84</v>
      </c>
      <c r="CL29" s="31">
        <f t="shared" si="26"/>
        <v>-60310.5</v>
      </c>
      <c r="CM29" s="53">
        <v>45608.34</v>
      </c>
      <c r="CN29" s="45">
        <f aca="true" t="shared" si="131" ref="CN29:CV29">BV29+CE29</f>
        <v>443923.04</v>
      </c>
      <c r="CO29" s="45">
        <f t="shared" si="131"/>
        <v>-302542.64522975375</v>
      </c>
      <c r="CP29" s="45">
        <f t="shared" si="131"/>
        <v>141380.39477024623</v>
      </c>
      <c r="CQ29" s="45">
        <f t="shared" si="131"/>
        <v>389903.98</v>
      </c>
      <c r="CR29" s="45">
        <f t="shared" si="131"/>
        <v>-217326.035789821</v>
      </c>
      <c r="CS29" s="45">
        <f t="shared" si="131"/>
        <v>172577.94421017898</v>
      </c>
      <c r="CT29" s="45">
        <f t="shared" si="131"/>
        <v>386229.16000000003</v>
      </c>
      <c r="CU29" s="45">
        <f t="shared" si="131"/>
        <v>-205310.5</v>
      </c>
      <c r="CV29" s="45">
        <f t="shared" si="131"/>
        <v>180918.66</v>
      </c>
      <c r="CW29" s="61">
        <f aca="true" t="shared" si="132" ref="CW29:DE29">T29+BM29+CN29</f>
        <v>4061422.95</v>
      </c>
      <c r="CX29" s="61">
        <f t="shared" si="132"/>
        <v>-1167726.8377606133</v>
      </c>
      <c r="CY29" s="61">
        <f t="shared" si="132"/>
        <v>2893696.112239387</v>
      </c>
      <c r="CZ29" s="61">
        <f t="shared" si="132"/>
        <v>3923761.85</v>
      </c>
      <c r="DA29" s="61">
        <f t="shared" si="132"/>
        <v>-1122517.7098705282</v>
      </c>
      <c r="DB29" s="61">
        <f t="shared" si="132"/>
        <v>2801244.140129472</v>
      </c>
      <c r="DC29" s="61">
        <f t="shared" si="132"/>
        <v>4392186.47</v>
      </c>
      <c r="DD29" s="61">
        <f t="shared" si="132"/>
        <v>-1248969.8458237126</v>
      </c>
      <c r="DE29" s="61">
        <f t="shared" si="132"/>
        <v>3143216.6241762876</v>
      </c>
    </row>
    <row r="30" spans="1:109" ht="15">
      <c r="A30" s="33" t="s">
        <v>33</v>
      </c>
      <c r="B30" s="32">
        <v>228333.32</v>
      </c>
      <c r="C30" s="31">
        <f t="shared" si="1"/>
        <v>-206853.09</v>
      </c>
      <c r="D30" s="32">
        <v>21480.23</v>
      </c>
      <c r="E30" s="32">
        <v>285344.69</v>
      </c>
      <c r="F30" s="31">
        <f t="shared" si="2"/>
        <v>-239596</v>
      </c>
      <c r="G30" s="32">
        <v>45748.69</v>
      </c>
      <c r="H30" s="32">
        <v>250000</v>
      </c>
      <c r="I30" s="31">
        <f t="shared" si="3"/>
        <v>-240555</v>
      </c>
      <c r="J30" s="32">
        <v>9445</v>
      </c>
      <c r="K30" s="32">
        <v>325218.93</v>
      </c>
      <c r="L30" s="31">
        <f t="shared" si="4"/>
        <v>-303000</v>
      </c>
      <c r="M30" s="32">
        <v>22218.93</v>
      </c>
      <c r="N30" s="32">
        <v>298141.22</v>
      </c>
      <c r="O30" s="31">
        <f t="shared" si="5"/>
        <v>-288100</v>
      </c>
      <c r="P30" s="32">
        <v>10041.22</v>
      </c>
      <c r="Q30" s="32">
        <v>215639.05</v>
      </c>
      <c r="R30" s="31">
        <f t="shared" si="6"/>
        <v>-192000</v>
      </c>
      <c r="S30" s="32">
        <v>23639.05</v>
      </c>
      <c r="T30" s="45">
        <f aca="true" t="shared" si="133" ref="T30:AB30">B30+K30</f>
        <v>553552.25</v>
      </c>
      <c r="U30" s="45">
        <f t="shared" si="133"/>
        <v>-509853.08999999997</v>
      </c>
      <c r="V30" s="45">
        <f t="shared" si="133"/>
        <v>43699.16</v>
      </c>
      <c r="W30" s="45">
        <f t="shared" si="133"/>
        <v>583485.9099999999</v>
      </c>
      <c r="X30" s="45">
        <f t="shared" si="133"/>
        <v>-527696</v>
      </c>
      <c r="Y30" s="45">
        <f t="shared" si="133"/>
        <v>55789.91</v>
      </c>
      <c r="Z30" s="45">
        <f t="shared" si="133"/>
        <v>465639.05</v>
      </c>
      <c r="AA30" s="45">
        <f t="shared" si="133"/>
        <v>-432555</v>
      </c>
      <c r="AB30" s="45">
        <f t="shared" si="133"/>
        <v>33084.05</v>
      </c>
      <c r="AC30" s="32">
        <v>187598.33</v>
      </c>
      <c r="AD30" s="31">
        <f t="shared" si="8"/>
        <v>-113800</v>
      </c>
      <c r="AE30" s="32">
        <v>73798.32999999999</v>
      </c>
      <c r="AF30" s="32">
        <v>120981.36</v>
      </c>
      <c r="AG30" s="31">
        <f t="shared" si="9"/>
        <v>-104200</v>
      </c>
      <c r="AH30" s="32">
        <v>16781.36</v>
      </c>
      <c r="AI30" s="32">
        <v>101675.23</v>
      </c>
      <c r="AJ30" s="31">
        <f t="shared" si="10"/>
        <v>-101675.23</v>
      </c>
      <c r="AK30" s="32">
        <v>0</v>
      </c>
      <c r="AL30" s="32">
        <v>19150</v>
      </c>
      <c r="AM30" s="31">
        <f t="shared" si="11"/>
        <v>-4800</v>
      </c>
      <c r="AN30" s="32">
        <v>14350</v>
      </c>
      <c r="AO30" s="32">
        <v>33520</v>
      </c>
      <c r="AP30" s="31">
        <f t="shared" si="12"/>
        <v>-20300</v>
      </c>
      <c r="AQ30" s="32">
        <v>13220</v>
      </c>
      <c r="AR30" s="32">
        <v>28772.15</v>
      </c>
      <c r="AS30" s="31">
        <f t="shared" si="13"/>
        <v>-9400</v>
      </c>
      <c r="AT30" s="32">
        <v>19372.15</v>
      </c>
      <c r="AU30" s="32">
        <v>170000</v>
      </c>
      <c r="AV30" s="31">
        <f aca="true" t="shared" si="134" ref="AV30:AV55">AW30-AU30</f>
        <v>-170000</v>
      </c>
      <c r="AW30" s="32">
        <v>0</v>
      </c>
      <c r="AX30" s="32">
        <v>185000</v>
      </c>
      <c r="AY30" s="31">
        <f aca="true" t="shared" si="135" ref="AY30:AY55">AZ30-AX30</f>
        <v>-185000</v>
      </c>
      <c r="AZ30" s="32">
        <v>0</v>
      </c>
      <c r="BA30" s="32">
        <v>207262</v>
      </c>
      <c r="BB30" s="31">
        <f aca="true" t="shared" si="136" ref="BB30:BB55">BC30-BA30</f>
        <v>-185900</v>
      </c>
      <c r="BC30" s="32">
        <v>21362</v>
      </c>
      <c r="BD30" s="32">
        <v>116804</v>
      </c>
      <c r="BE30" s="31">
        <f t="shared" si="17"/>
        <v>-106604</v>
      </c>
      <c r="BF30" s="32">
        <v>10200</v>
      </c>
      <c r="BG30" s="32">
        <v>94426</v>
      </c>
      <c r="BH30" s="31">
        <f t="shared" si="18"/>
        <v>-89226</v>
      </c>
      <c r="BI30" s="32">
        <v>5200</v>
      </c>
      <c r="BJ30" s="32">
        <v>88664</v>
      </c>
      <c r="BK30" s="31">
        <f t="shared" si="19"/>
        <v>-79864</v>
      </c>
      <c r="BL30" s="32">
        <v>8800</v>
      </c>
      <c r="BM30" s="45">
        <f aca="true" t="shared" si="137" ref="BM30:BU30">AC30+AL30+AU30+BD30</f>
        <v>493552.32999999996</v>
      </c>
      <c r="BN30" s="45">
        <f t="shared" si="137"/>
        <v>-395204</v>
      </c>
      <c r="BO30" s="45">
        <f t="shared" si="137"/>
        <v>98348.32999999999</v>
      </c>
      <c r="BP30" s="45">
        <f t="shared" si="137"/>
        <v>433927.36</v>
      </c>
      <c r="BQ30" s="45">
        <f t="shared" si="137"/>
        <v>-398726</v>
      </c>
      <c r="BR30" s="45">
        <f t="shared" si="137"/>
        <v>35201.36</v>
      </c>
      <c r="BS30" s="45">
        <f t="shared" si="137"/>
        <v>426373.38</v>
      </c>
      <c r="BT30" s="45">
        <f t="shared" si="137"/>
        <v>-376839.23</v>
      </c>
      <c r="BU30" s="45">
        <f t="shared" si="137"/>
        <v>49534.15</v>
      </c>
      <c r="BV30" s="32">
        <v>8640</v>
      </c>
      <c r="BW30" s="31">
        <f t="shared" si="21"/>
        <v>-2445.359510023236</v>
      </c>
      <c r="BX30" s="32">
        <v>6194.640489976764</v>
      </c>
      <c r="BY30" s="32">
        <v>9180</v>
      </c>
      <c r="BZ30" s="31">
        <f t="shared" si="22"/>
        <v>-1924.5846266675617</v>
      </c>
      <c r="CA30" s="32">
        <v>7255.415373332438</v>
      </c>
      <c r="CB30" s="32">
        <v>10317.15</v>
      </c>
      <c r="CC30" s="31">
        <f t="shared" si="23"/>
        <v>0</v>
      </c>
      <c r="CD30" s="32">
        <v>10317.15</v>
      </c>
      <c r="CE30" s="32">
        <v>73264.24</v>
      </c>
      <c r="CF30" s="31">
        <f t="shared" si="24"/>
        <v>-64014.83</v>
      </c>
      <c r="CG30" s="32">
        <v>9249.41</v>
      </c>
      <c r="CH30" s="32">
        <v>77968</v>
      </c>
      <c r="CI30" s="31">
        <f t="shared" si="25"/>
        <v>-74751.61</v>
      </c>
      <c r="CJ30" s="32">
        <v>3216.39</v>
      </c>
      <c r="CK30" s="32">
        <v>91036.7</v>
      </c>
      <c r="CL30" s="31">
        <f t="shared" si="26"/>
        <v>-77610</v>
      </c>
      <c r="CM30" s="53">
        <v>13426.7</v>
      </c>
      <c r="CN30" s="45">
        <f aca="true" t="shared" si="138" ref="CN30:CV30">BV30+CE30</f>
        <v>81904.24</v>
      </c>
      <c r="CO30" s="45">
        <f t="shared" si="138"/>
        <v>-66460.18951002324</v>
      </c>
      <c r="CP30" s="45">
        <f t="shared" si="138"/>
        <v>15444.050489976764</v>
      </c>
      <c r="CQ30" s="45">
        <f t="shared" si="138"/>
        <v>87148</v>
      </c>
      <c r="CR30" s="45">
        <f t="shared" si="138"/>
        <v>-76676.19462666757</v>
      </c>
      <c r="CS30" s="45">
        <f t="shared" si="138"/>
        <v>10471.805373332438</v>
      </c>
      <c r="CT30" s="45">
        <f t="shared" si="138"/>
        <v>101353.84999999999</v>
      </c>
      <c r="CU30" s="45">
        <f t="shared" si="138"/>
        <v>-77610</v>
      </c>
      <c r="CV30" s="45">
        <f t="shared" si="138"/>
        <v>23743.85</v>
      </c>
      <c r="CW30" s="61">
        <f aca="true" t="shared" si="139" ref="CW30:DE30">T30+BM30+CN30</f>
        <v>1129008.82</v>
      </c>
      <c r="CX30" s="61">
        <f t="shared" si="139"/>
        <v>-971517.2795100232</v>
      </c>
      <c r="CY30" s="61">
        <f t="shared" si="139"/>
        <v>157491.54048997676</v>
      </c>
      <c r="CZ30" s="61">
        <f t="shared" si="139"/>
        <v>1104561.27</v>
      </c>
      <c r="DA30" s="61">
        <f t="shared" si="139"/>
        <v>-1003098.1946266675</v>
      </c>
      <c r="DB30" s="61">
        <f t="shared" si="139"/>
        <v>101463.07537333244</v>
      </c>
      <c r="DC30" s="61">
        <f t="shared" si="139"/>
        <v>993366.2799999999</v>
      </c>
      <c r="DD30" s="61">
        <f t="shared" si="139"/>
        <v>-887004.23</v>
      </c>
      <c r="DE30" s="61">
        <f t="shared" si="139"/>
        <v>106362.05000000002</v>
      </c>
    </row>
    <row r="31" spans="1:109" ht="15">
      <c r="A31" s="33" t="s">
        <v>34</v>
      </c>
      <c r="B31" s="32"/>
      <c r="C31" s="31">
        <f t="shared" si="1"/>
        <v>0</v>
      </c>
      <c r="D31" s="32">
        <v>0</v>
      </c>
      <c r="E31" s="32"/>
      <c r="F31" s="31">
        <f t="shared" si="2"/>
        <v>0</v>
      </c>
      <c r="G31" s="32">
        <v>0</v>
      </c>
      <c r="H31" s="32"/>
      <c r="I31" s="31">
        <f t="shared" si="3"/>
        <v>0</v>
      </c>
      <c r="J31" s="32"/>
      <c r="K31" s="32"/>
      <c r="L31" s="31">
        <f t="shared" si="4"/>
        <v>0</v>
      </c>
      <c r="M31" s="32">
        <v>0</v>
      </c>
      <c r="N31" s="32"/>
      <c r="O31" s="31">
        <f t="shared" si="5"/>
        <v>0</v>
      </c>
      <c r="P31" s="32">
        <v>0</v>
      </c>
      <c r="Q31" s="32"/>
      <c r="R31" s="31">
        <f t="shared" si="6"/>
        <v>0</v>
      </c>
      <c r="S31" s="32">
        <v>0</v>
      </c>
      <c r="T31" s="45">
        <f aca="true" t="shared" si="140" ref="T31:AB31">B31+K31</f>
        <v>0</v>
      </c>
      <c r="U31" s="45">
        <f t="shared" si="140"/>
        <v>0</v>
      </c>
      <c r="V31" s="45">
        <f t="shared" si="140"/>
        <v>0</v>
      </c>
      <c r="W31" s="45">
        <f t="shared" si="140"/>
        <v>0</v>
      </c>
      <c r="X31" s="45">
        <f t="shared" si="140"/>
        <v>0</v>
      </c>
      <c r="Y31" s="45">
        <f t="shared" si="140"/>
        <v>0</v>
      </c>
      <c r="Z31" s="45">
        <f t="shared" si="140"/>
        <v>0</v>
      </c>
      <c r="AA31" s="45">
        <f t="shared" si="140"/>
        <v>0</v>
      </c>
      <c r="AB31" s="45">
        <f t="shared" si="140"/>
        <v>0</v>
      </c>
      <c r="AC31" s="32"/>
      <c r="AD31" s="31">
        <f t="shared" si="8"/>
        <v>0</v>
      </c>
      <c r="AE31" s="32">
        <v>0</v>
      </c>
      <c r="AF31" s="32"/>
      <c r="AG31" s="31">
        <f t="shared" si="9"/>
        <v>0</v>
      </c>
      <c r="AH31" s="32">
        <v>0</v>
      </c>
      <c r="AI31" s="32"/>
      <c r="AJ31" s="31">
        <f t="shared" si="10"/>
        <v>0</v>
      </c>
      <c r="AK31" s="32">
        <v>0</v>
      </c>
      <c r="AL31" s="32">
        <v>0</v>
      </c>
      <c r="AM31" s="31">
        <f t="shared" si="11"/>
        <v>0</v>
      </c>
      <c r="AN31" s="32"/>
      <c r="AO31" s="32">
        <v>0</v>
      </c>
      <c r="AP31" s="31">
        <f t="shared" si="12"/>
        <v>0</v>
      </c>
      <c r="AQ31" s="32">
        <v>0</v>
      </c>
      <c r="AR31" s="32">
        <v>0</v>
      </c>
      <c r="AS31" s="31">
        <f t="shared" si="13"/>
        <v>0</v>
      </c>
      <c r="AT31" s="32">
        <v>0</v>
      </c>
      <c r="AU31" s="32"/>
      <c r="AV31" s="31">
        <f t="shared" si="134"/>
        <v>0</v>
      </c>
      <c r="AW31" s="32"/>
      <c r="AX31" s="32"/>
      <c r="AY31" s="31">
        <f t="shared" si="135"/>
        <v>0</v>
      </c>
      <c r="AZ31" s="32"/>
      <c r="BA31" s="32"/>
      <c r="BB31" s="31">
        <f t="shared" si="136"/>
        <v>0</v>
      </c>
      <c r="BC31" s="32"/>
      <c r="BD31" s="32"/>
      <c r="BE31" s="31">
        <f t="shared" si="17"/>
        <v>0</v>
      </c>
      <c r="BF31" s="32"/>
      <c r="BG31" s="32"/>
      <c r="BH31" s="31">
        <f t="shared" si="18"/>
        <v>0</v>
      </c>
      <c r="BI31" s="32"/>
      <c r="BJ31" s="32"/>
      <c r="BK31" s="31">
        <f t="shared" si="19"/>
        <v>0</v>
      </c>
      <c r="BL31" s="32"/>
      <c r="BM31" s="45">
        <f aca="true" t="shared" si="141" ref="BM31:BU31">AC31+AL31+AU31+BD31</f>
        <v>0</v>
      </c>
      <c r="BN31" s="45">
        <f t="shared" si="141"/>
        <v>0</v>
      </c>
      <c r="BO31" s="45">
        <f t="shared" si="141"/>
        <v>0</v>
      </c>
      <c r="BP31" s="45">
        <f t="shared" si="141"/>
        <v>0</v>
      </c>
      <c r="BQ31" s="45">
        <f t="shared" si="141"/>
        <v>0</v>
      </c>
      <c r="BR31" s="45">
        <f t="shared" si="141"/>
        <v>0</v>
      </c>
      <c r="BS31" s="45">
        <f t="shared" si="141"/>
        <v>0</v>
      </c>
      <c r="BT31" s="45">
        <f t="shared" si="141"/>
        <v>0</v>
      </c>
      <c r="BU31" s="45">
        <f t="shared" si="141"/>
        <v>0</v>
      </c>
      <c r="BV31" s="32">
        <v>176960</v>
      </c>
      <c r="BW31" s="31">
        <f t="shared" si="21"/>
        <v>-50084.585520105524</v>
      </c>
      <c r="BX31" s="32">
        <v>126875.41447989448</v>
      </c>
      <c r="BY31" s="32"/>
      <c r="BZ31" s="31">
        <f t="shared" si="22"/>
        <v>0</v>
      </c>
      <c r="CA31" s="32">
        <v>0</v>
      </c>
      <c r="CB31" s="32"/>
      <c r="CC31" s="31">
        <f t="shared" si="23"/>
        <v>0</v>
      </c>
      <c r="CD31" s="32">
        <v>0</v>
      </c>
      <c r="CE31" s="32"/>
      <c r="CF31" s="31">
        <f t="shared" si="24"/>
        <v>0</v>
      </c>
      <c r="CG31" s="32"/>
      <c r="CH31" s="32"/>
      <c r="CI31" s="31">
        <f t="shared" si="25"/>
        <v>0</v>
      </c>
      <c r="CJ31" s="32"/>
      <c r="CK31" s="32"/>
      <c r="CL31" s="31">
        <f t="shared" si="26"/>
        <v>0</v>
      </c>
      <c r="CM31" s="53"/>
      <c r="CN31" s="45">
        <f aca="true" t="shared" si="142" ref="CN31:CV31">BV31+CE31</f>
        <v>176960</v>
      </c>
      <c r="CO31" s="45">
        <f t="shared" si="142"/>
        <v>-50084.585520105524</v>
      </c>
      <c r="CP31" s="45">
        <f t="shared" si="142"/>
        <v>126875.41447989448</v>
      </c>
      <c r="CQ31" s="45">
        <f t="shared" si="142"/>
        <v>0</v>
      </c>
      <c r="CR31" s="45">
        <f t="shared" si="142"/>
        <v>0</v>
      </c>
      <c r="CS31" s="45">
        <f t="shared" si="142"/>
        <v>0</v>
      </c>
      <c r="CT31" s="45">
        <f t="shared" si="142"/>
        <v>0</v>
      </c>
      <c r="CU31" s="45">
        <f t="shared" si="142"/>
        <v>0</v>
      </c>
      <c r="CV31" s="45">
        <f t="shared" si="142"/>
        <v>0</v>
      </c>
      <c r="CW31" s="61">
        <f aca="true" t="shared" si="143" ref="CW31:DE31">T31+BM31+CN31</f>
        <v>176960</v>
      </c>
      <c r="CX31" s="61">
        <f t="shared" si="143"/>
        <v>-50084.585520105524</v>
      </c>
      <c r="CY31" s="61">
        <f t="shared" si="143"/>
        <v>126875.41447989448</v>
      </c>
      <c r="CZ31" s="61">
        <f t="shared" si="143"/>
        <v>0</v>
      </c>
      <c r="DA31" s="61">
        <f t="shared" si="143"/>
        <v>0</v>
      </c>
      <c r="DB31" s="61">
        <f t="shared" si="143"/>
        <v>0</v>
      </c>
      <c r="DC31" s="61">
        <f t="shared" si="143"/>
        <v>0</v>
      </c>
      <c r="DD31" s="61">
        <f t="shared" si="143"/>
        <v>0</v>
      </c>
      <c r="DE31" s="61">
        <f t="shared" si="143"/>
        <v>0</v>
      </c>
    </row>
    <row r="32" spans="1:109" ht="15">
      <c r="A32" s="33" t="s">
        <v>35</v>
      </c>
      <c r="B32" s="32">
        <v>2401689</v>
      </c>
      <c r="C32" s="31">
        <f t="shared" si="1"/>
        <v>0</v>
      </c>
      <c r="D32" s="32">
        <v>2401689</v>
      </c>
      <c r="E32" s="32">
        <v>2480588.9</v>
      </c>
      <c r="F32" s="31">
        <f t="shared" si="2"/>
        <v>0</v>
      </c>
      <c r="G32" s="32">
        <v>2480588.9</v>
      </c>
      <c r="H32" s="32">
        <v>2371000</v>
      </c>
      <c r="I32" s="31">
        <f t="shared" si="3"/>
        <v>0</v>
      </c>
      <c r="J32" s="32">
        <v>2371000</v>
      </c>
      <c r="K32" s="32">
        <v>1637322</v>
      </c>
      <c r="L32" s="31">
        <f t="shared" si="4"/>
        <v>0</v>
      </c>
      <c r="M32" s="32">
        <v>1637322</v>
      </c>
      <c r="N32" s="32">
        <v>1729500</v>
      </c>
      <c r="O32" s="31">
        <f t="shared" si="5"/>
        <v>0</v>
      </c>
      <c r="P32" s="32">
        <v>1729500</v>
      </c>
      <c r="Q32" s="32">
        <v>1975455.14</v>
      </c>
      <c r="R32" s="31">
        <f t="shared" si="6"/>
        <v>0</v>
      </c>
      <c r="S32" s="32">
        <v>1975455.14</v>
      </c>
      <c r="T32" s="45">
        <f aca="true" t="shared" si="144" ref="T32:AB32">B32+K32</f>
        <v>4039011</v>
      </c>
      <c r="U32" s="45">
        <f t="shared" si="144"/>
        <v>0</v>
      </c>
      <c r="V32" s="45">
        <f t="shared" si="144"/>
        <v>4039011</v>
      </c>
      <c r="W32" s="45">
        <f t="shared" si="144"/>
        <v>4210088.9</v>
      </c>
      <c r="X32" s="45">
        <f t="shared" si="144"/>
        <v>0</v>
      </c>
      <c r="Y32" s="45">
        <f t="shared" si="144"/>
        <v>4210088.9</v>
      </c>
      <c r="Z32" s="45">
        <f t="shared" si="144"/>
        <v>4346455.14</v>
      </c>
      <c r="AA32" s="45">
        <f t="shared" si="144"/>
        <v>0</v>
      </c>
      <c r="AB32" s="45">
        <f t="shared" si="144"/>
        <v>4346455.14</v>
      </c>
      <c r="AC32" s="32">
        <v>658477</v>
      </c>
      <c r="AD32" s="31">
        <f t="shared" si="8"/>
        <v>0</v>
      </c>
      <c r="AE32" s="32">
        <v>658477</v>
      </c>
      <c r="AF32" s="32">
        <v>1073103.3</v>
      </c>
      <c r="AG32" s="31">
        <f t="shared" si="9"/>
        <v>0</v>
      </c>
      <c r="AH32" s="32">
        <v>1073103.3</v>
      </c>
      <c r="AI32" s="32">
        <v>1016688</v>
      </c>
      <c r="AJ32" s="31">
        <f t="shared" si="10"/>
        <v>0</v>
      </c>
      <c r="AK32" s="32">
        <v>1016688</v>
      </c>
      <c r="AL32" s="32">
        <v>192000</v>
      </c>
      <c r="AM32" s="31">
        <f t="shared" si="11"/>
        <v>0</v>
      </c>
      <c r="AN32" s="32">
        <v>192000</v>
      </c>
      <c r="AO32" s="32">
        <v>287000</v>
      </c>
      <c r="AP32" s="31">
        <f t="shared" si="12"/>
        <v>0</v>
      </c>
      <c r="AQ32" s="32">
        <v>287000</v>
      </c>
      <c r="AR32" s="32">
        <v>297856</v>
      </c>
      <c r="AS32" s="31">
        <f t="shared" si="13"/>
        <v>0</v>
      </c>
      <c r="AT32" s="32">
        <v>297856</v>
      </c>
      <c r="AU32" s="32">
        <v>651445.16</v>
      </c>
      <c r="AV32" s="31">
        <f t="shared" si="134"/>
        <v>0</v>
      </c>
      <c r="AW32" s="32">
        <v>651445.16</v>
      </c>
      <c r="AX32" s="32">
        <v>536741</v>
      </c>
      <c r="AY32" s="31">
        <f t="shared" si="135"/>
        <v>0</v>
      </c>
      <c r="AZ32" s="32">
        <v>536741</v>
      </c>
      <c r="BA32" s="32">
        <v>684758</v>
      </c>
      <c r="BB32" s="31">
        <f t="shared" si="136"/>
        <v>0</v>
      </c>
      <c r="BC32" s="32">
        <v>684758</v>
      </c>
      <c r="BD32" s="32">
        <v>450328</v>
      </c>
      <c r="BE32" s="31">
        <f t="shared" si="17"/>
        <v>0</v>
      </c>
      <c r="BF32" s="32">
        <v>450328</v>
      </c>
      <c r="BG32" s="32">
        <v>510133.55</v>
      </c>
      <c r="BH32" s="31">
        <f t="shared" si="18"/>
        <v>0</v>
      </c>
      <c r="BI32" s="32">
        <v>510133.55</v>
      </c>
      <c r="BJ32" s="32">
        <v>686151</v>
      </c>
      <c r="BK32" s="31">
        <f t="shared" si="19"/>
        <v>0</v>
      </c>
      <c r="BL32" s="32">
        <v>686151</v>
      </c>
      <c r="BM32" s="45">
        <f aca="true" t="shared" si="145" ref="BM32:BU32">AC32+AL32+AU32+BD32</f>
        <v>1952250.1600000001</v>
      </c>
      <c r="BN32" s="45">
        <f t="shared" si="145"/>
        <v>0</v>
      </c>
      <c r="BO32" s="45">
        <f t="shared" si="145"/>
        <v>1952250.1600000001</v>
      </c>
      <c r="BP32" s="45">
        <f t="shared" si="145"/>
        <v>2406977.85</v>
      </c>
      <c r="BQ32" s="45">
        <f t="shared" si="145"/>
        <v>0</v>
      </c>
      <c r="BR32" s="45">
        <f t="shared" si="145"/>
        <v>2406977.85</v>
      </c>
      <c r="BS32" s="45">
        <f t="shared" si="145"/>
        <v>2685453</v>
      </c>
      <c r="BT32" s="45">
        <f t="shared" si="145"/>
        <v>0</v>
      </c>
      <c r="BU32" s="45">
        <f t="shared" si="145"/>
        <v>2685453</v>
      </c>
      <c r="BV32" s="32">
        <v>79580</v>
      </c>
      <c r="BW32" s="31">
        <f t="shared" si="21"/>
        <v>-22523.346042551973</v>
      </c>
      <c r="BX32" s="32">
        <v>57056.65395744803</v>
      </c>
      <c r="BY32" s="32">
        <v>109670</v>
      </c>
      <c r="BZ32" s="31">
        <f t="shared" si="22"/>
        <v>-22992.287146691902</v>
      </c>
      <c r="CA32" s="32">
        <v>86677.7128533081</v>
      </c>
      <c r="CB32" s="32">
        <v>258600</v>
      </c>
      <c r="CC32" s="31">
        <f t="shared" si="23"/>
        <v>0</v>
      </c>
      <c r="CD32" s="32">
        <v>258600</v>
      </c>
      <c r="CE32" s="32">
        <v>344064</v>
      </c>
      <c r="CF32" s="31">
        <f t="shared" si="24"/>
        <v>0</v>
      </c>
      <c r="CG32" s="32">
        <v>344064</v>
      </c>
      <c r="CH32" s="32">
        <v>298000</v>
      </c>
      <c r="CI32" s="31">
        <f t="shared" si="25"/>
        <v>0</v>
      </c>
      <c r="CJ32" s="32">
        <v>298000</v>
      </c>
      <c r="CK32" s="32">
        <v>298000</v>
      </c>
      <c r="CL32" s="31">
        <f t="shared" si="26"/>
        <v>0</v>
      </c>
      <c r="CM32" s="53">
        <v>298000</v>
      </c>
      <c r="CN32" s="45">
        <f aca="true" t="shared" si="146" ref="CN32:CV32">BV32+CE32</f>
        <v>423644</v>
      </c>
      <c r="CO32" s="45">
        <f t="shared" si="146"/>
        <v>-22523.346042551973</v>
      </c>
      <c r="CP32" s="45">
        <f t="shared" si="146"/>
        <v>401120.653957448</v>
      </c>
      <c r="CQ32" s="45">
        <f t="shared" si="146"/>
        <v>407670</v>
      </c>
      <c r="CR32" s="45">
        <f t="shared" si="146"/>
        <v>-22992.287146691902</v>
      </c>
      <c r="CS32" s="45">
        <f t="shared" si="146"/>
        <v>384677.71285330807</v>
      </c>
      <c r="CT32" s="45">
        <f t="shared" si="146"/>
        <v>556600</v>
      </c>
      <c r="CU32" s="45">
        <f t="shared" si="146"/>
        <v>0</v>
      </c>
      <c r="CV32" s="45">
        <f t="shared" si="146"/>
        <v>556600</v>
      </c>
      <c r="CW32" s="61">
        <f aca="true" t="shared" si="147" ref="CW32:DE32">T32+BM32+CN32</f>
        <v>6414905.16</v>
      </c>
      <c r="CX32" s="61">
        <f t="shared" si="147"/>
        <v>-22523.346042551973</v>
      </c>
      <c r="CY32" s="61">
        <f t="shared" si="147"/>
        <v>6392381.813957448</v>
      </c>
      <c r="CZ32" s="61">
        <f t="shared" si="147"/>
        <v>7024736.75</v>
      </c>
      <c r="DA32" s="61">
        <f t="shared" si="147"/>
        <v>-22992.287146691902</v>
      </c>
      <c r="DB32" s="61">
        <f t="shared" si="147"/>
        <v>7001744.462853308</v>
      </c>
      <c r="DC32" s="61">
        <f t="shared" si="147"/>
        <v>7588508.14</v>
      </c>
      <c r="DD32" s="61">
        <f t="shared" si="147"/>
        <v>0</v>
      </c>
      <c r="DE32" s="61">
        <f t="shared" si="147"/>
        <v>7588508.14</v>
      </c>
    </row>
    <row r="33" spans="1:109" ht="15">
      <c r="A33" s="33" t="s">
        <v>36</v>
      </c>
      <c r="B33" s="32">
        <v>56808</v>
      </c>
      <c r="C33" s="31">
        <f t="shared" si="1"/>
        <v>-17547.199999999997</v>
      </c>
      <c r="D33" s="32">
        <v>39260.8</v>
      </c>
      <c r="E33" s="32">
        <v>19698.6</v>
      </c>
      <c r="F33" s="31">
        <f t="shared" si="2"/>
        <v>19562.200000000004</v>
      </c>
      <c r="G33" s="32">
        <v>39260.8</v>
      </c>
      <c r="H33" s="32">
        <v>41275.8</v>
      </c>
      <c r="I33" s="31">
        <f t="shared" si="3"/>
        <v>-2015</v>
      </c>
      <c r="J33" s="32">
        <v>39260.8</v>
      </c>
      <c r="K33" s="32">
        <v>512461.07</v>
      </c>
      <c r="L33" s="31">
        <f t="shared" si="4"/>
        <v>-224552.65000000002</v>
      </c>
      <c r="M33" s="32">
        <v>287908.42</v>
      </c>
      <c r="N33" s="32">
        <v>154362</v>
      </c>
      <c r="O33" s="31">
        <f t="shared" si="5"/>
        <v>133546.41999999998</v>
      </c>
      <c r="P33" s="32">
        <v>287908.42</v>
      </c>
      <c r="Q33" s="32">
        <v>196902.2</v>
      </c>
      <c r="R33" s="31">
        <f t="shared" si="6"/>
        <v>91006.21999999997</v>
      </c>
      <c r="S33" s="32">
        <v>287908.42</v>
      </c>
      <c r="T33" s="45">
        <f aca="true" t="shared" si="148" ref="T33:AB33">B33+K33</f>
        <v>569269.0700000001</v>
      </c>
      <c r="U33" s="45">
        <f t="shared" si="148"/>
        <v>-242099.85000000003</v>
      </c>
      <c r="V33" s="45">
        <f t="shared" si="148"/>
        <v>327169.22</v>
      </c>
      <c r="W33" s="45">
        <f t="shared" si="148"/>
        <v>174060.6</v>
      </c>
      <c r="X33" s="45">
        <f t="shared" si="148"/>
        <v>153108.62</v>
      </c>
      <c r="Y33" s="45">
        <f t="shared" si="148"/>
        <v>327169.22</v>
      </c>
      <c r="Z33" s="45">
        <f t="shared" si="148"/>
        <v>238178</v>
      </c>
      <c r="AA33" s="45">
        <f t="shared" si="148"/>
        <v>88991.21999999997</v>
      </c>
      <c r="AB33" s="45">
        <f t="shared" si="148"/>
        <v>327169.22</v>
      </c>
      <c r="AC33" s="32">
        <v>198187</v>
      </c>
      <c r="AD33" s="31">
        <f t="shared" si="8"/>
        <v>-98200</v>
      </c>
      <c r="AE33" s="32">
        <v>99987</v>
      </c>
      <c r="AF33" s="32">
        <v>19347.5</v>
      </c>
      <c r="AG33" s="31">
        <f t="shared" si="9"/>
        <v>80601</v>
      </c>
      <c r="AH33" s="32">
        <v>99948.5</v>
      </c>
      <c r="AI33" s="32">
        <v>82311</v>
      </c>
      <c r="AJ33" s="31">
        <f t="shared" si="10"/>
        <v>17637.5</v>
      </c>
      <c r="AK33" s="32">
        <v>99948.5</v>
      </c>
      <c r="AL33" s="32">
        <v>33010</v>
      </c>
      <c r="AM33" s="31">
        <f t="shared" si="11"/>
        <v>-14658</v>
      </c>
      <c r="AN33" s="32">
        <v>18352</v>
      </c>
      <c r="AO33" s="32">
        <v>6314</v>
      </c>
      <c r="AP33" s="31">
        <f t="shared" si="12"/>
        <v>12038</v>
      </c>
      <c r="AQ33" s="32">
        <v>18352</v>
      </c>
      <c r="AR33" s="32">
        <v>15732.5</v>
      </c>
      <c r="AS33" s="31">
        <f t="shared" si="13"/>
        <v>2619.5</v>
      </c>
      <c r="AT33" s="32">
        <v>18352</v>
      </c>
      <c r="AU33" s="32">
        <v>191481.09</v>
      </c>
      <c r="AV33" s="31">
        <f t="shared" si="134"/>
        <v>-48764.67999999999</v>
      </c>
      <c r="AW33" s="32">
        <v>142716.41</v>
      </c>
      <c r="AX33" s="32">
        <v>122955</v>
      </c>
      <c r="AY33" s="31">
        <f t="shared" si="135"/>
        <v>19761.410000000003</v>
      </c>
      <c r="AZ33" s="32">
        <v>142716.41</v>
      </c>
      <c r="BA33" s="32">
        <v>113713.14</v>
      </c>
      <c r="BB33" s="31">
        <f t="shared" si="136"/>
        <v>29003.270000000004</v>
      </c>
      <c r="BC33" s="32">
        <v>142716.41</v>
      </c>
      <c r="BD33" s="32">
        <v>99754</v>
      </c>
      <c r="BE33" s="31">
        <f t="shared" si="17"/>
        <v>-41202.85</v>
      </c>
      <c r="BF33" s="32">
        <v>58551.15</v>
      </c>
      <c r="BG33" s="32">
        <v>18537.88</v>
      </c>
      <c r="BH33" s="31">
        <f t="shared" si="18"/>
        <v>40013.270000000004</v>
      </c>
      <c r="BI33" s="32">
        <v>58551.15</v>
      </c>
      <c r="BJ33" s="32">
        <v>57361.57</v>
      </c>
      <c r="BK33" s="31">
        <f t="shared" si="19"/>
        <v>1189.5800000000017</v>
      </c>
      <c r="BL33" s="32">
        <v>58551.15</v>
      </c>
      <c r="BM33" s="45">
        <f aca="true" t="shared" si="149" ref="BM33:BU33">AC33+AL33+AU33+BD33</f>
        <v>522432.08999999997</v>
      </c>
      <c r="BN33" s="45">
        <f t="shared" si="149"/>
        <v>-202825.53</v>
      </c>
      <c r="BO33" s="45">
        <f t="shared" si="149"/>
        <v>319606.56</v>
      </c>
      <c r="BP33" s="45">
        <f t="shared" si="149"/>
        <v>167154.38</v>
      </c>
      <c r="BQ33" s="45">
        <f t="shared" si="149"/>
        <v>152413.68</v>
      </c>
      <c r="BR33" s="45">
        <f t="shared" si="149"/>
        <v>319568.06</v>
      </c>
      <c r="BS33" s="45">
        <f t="shared" si="149"/>
        <v>269118.21</v>
      </c>
      <c r="BT33" s="45">
        <f t="shared" si="149"/>
        <v>50449.850000000006</v>
      </c>
      <c r="BU33" s="45">
        <f t="shared" si="149"/>
        <v>319568.06</v>
      </c>
      <c r="BV33" s="32">
        <v>137062.5</v>
      </c>
      <c r="BW33" s="31">
        <f t="shared" si="21"/>
        <v>-90901.98701881478</v>
      </c>
      <c r="BX33" s="32">
        <v>46160.512981185224</v>
      </c>
      <c r="BY33" s="32">
        <v>24868.1</v>
      </c>
      <c r="BZ33" s="31">
        <f t="shared" si="22"/>
        <v>21292.410000000003</v>
      </c>
      <c r="CA33" s="32">
        <v>46160.51</v>
      </c>
      <c r="CB33" s="32">
        <v>20557</v>
      </c>
      <c r="CC33" s="31">
        <f t="shared" si="23"/>
        <v>25603.510000000002</v>
      </c>
      <c r="CD33" s="32">
        <v>46160.51</v>
      </c>
      <c r="CE33" s="32">
        <v>98920</v>
      </c>
      <c r="CF33" s="31">
        <f t="shared" si="24"/>
        <v>-42934.2</v>
      </c>
      <c r="CG33" s="32">
        <v>55985.8</v>
      </c>
      <c r="CH33" s="32">
        <v>38684.39</v>
      </c>
      <c r="CI33" s="31">
        <f t="shared" si="25"/>
        <v>17301.309999999998</v>
      </c>
      <c r="CJ33" s="32">
        <v>55985.7</v>
      </c>
      <c r="CK33" s="32">
        <v>30352.91</v>
      </c>
      <c r="CL33" s="31">
        <f t="shared" si="26"/>
        <v>25632.890000000003</v>
      </c>
      <c r="CM33" s="53">
        <v>55985.8</v>
      </c>
      <c r="CN33" s="45">
        <f aca="true" t="shared" si="150" ref="CN33:CV33">BV33+CE33</f>
        <v>235982.5</v>
      </c>
      <c r="CO33" s="45">
        <f t="shared" si="150"/>
        <v>-133836.1870188148</v>
      </c>
      <c r="CP33" s="45">
        <f t="shared" si="150"/>
        <v>102146.31298118523</v>
      </c>
      <c r="CQ33" s="45">
        <f t="shared" si="150"/>
        <v>63552.49</v>
      </c>
      <c r="CR33" s="45">
        <f t="shared" si="150"/>
        <v>38593.72</v>
      </c>
      <c r="CS33" s="45">
        <f t="shared" si="150"/>
        <v>102146.20999999999</v>
      </c>
      <c r="CT33" s="45">
        <f t="shared" si="150"/>
        <v>50909.91</v>
      </c>
      <c r="CU33" s="45">
        <f t="shared" si="150"/>
        <v>51236.40000000001</v>
      </c>
      <c r="CV33" s="45">
        <f t="shared" si="150"/>
        <v>102146.31</v>
      </c>
      <c r="CW33" s="61">
        <f aca="true" t="shared" si="151" ref="CW33:DE33">T33+BM33+CN33</f>
        <v>1327683.6600000001</v>
      </c>
      <c r="CX33" s="61">
        <f t="shared" si="151"/>
        <v>-578761.5670188149</v>
      </c>
      <c r="CY33" s="61">
        <f t="shared" si="151"/>
        <v>748922.0929811853</v>
      </c>
      <c r="CZ33" s="61">
        <f t="shared" si="151"/>
        <v>404767.47</v>
      </c>
      <c r="DA33" s="61">
        <f t="shared" si="151"/>
        <v>344116.02</v>
      </c>
      <c r="DB33" s="61">
        <f t="shared" si="151"/>
        <v>748883.49</v>
      </c>
      <c r="DC33" s="61">
        <f t="shared" si="151"/>
        <v>558206.12</v>
      </c>
      <c r="DD33" s="61">
        <f t="shared" si="151"/>
        <v>190677.46999999997</v>
      </c>
      <c r="DE33" s="61">
        <f t="shared" si="151"/>
        <v>748883.5900000001</v>
      </c>
    </row>
    <row r="34" spans="1:109" ht="25.5">
      <c r="A34" s="33" t="s">
        <v>37</v>
      </c>
      <c r="B34" s="32"/>
      <c r="C34" s="31">
        <f t="shared" si="1"/>
        <v>0</v>
      </c>
      <c r="D34" s="32">
        <v>0</v>
      </c>
      <c r="E34" s="32"/>
      <c r="F34" s="31">
        <f t="shared" si="2"/>
        <v>0</v>
      </c>
      <c r="G34" s="32">
        <v>0</v>
      </c>
      <c r="H34" s="32"/>
      <c r="I34" s="31">
        <f t="shared" si="3"/>
        <v>0</v>
      </c>
      <c r="J34" s="32"/>
      <c r="K34" s="32"/>
      <c r="L34" s="31">
        <f t="shared" si="4"/>
        <v>0</v>
      </c>
      <c r="M34" s="32">
        <v>0</v>
      </c>
      <c r="N34" s="32"/>
      <c r="O34" s="31">
        <f t="shared" si="5"/>
        <v>0</v>
      </c>
      <c r="P34" s="32">
        <v>0</v>
      </c>
      <c r="Q34" s="32"/>
      <c r="R34" s="31">
        <f t="shared" si="6"/>
        <v>0</v>
      </c>
      <c r="S34" s="32">
        <v>0</v>
      </c>
      <c r="T34" s="45">
        <f aca="true" t="shared" si="152" ref="T34:AB34">B34+K34</f>
        <v>0</v>
      </c>
      <c r="U34" s="45">
        <f t="shared" si="152"/>
        <v>0</v>
      </c>
      <c r="V34" s="45">
        <f t="shared" si="152"/>
        <v>0</v>
      </c>
      <c r="W34" s="45">
        <f t="shared" si="152"/>
        <v>0</v>
      </c>
      <c r="X34" s="45">
        <f t="shared" si="152"/>
        <v>0</v>
      </c>
      <c r="Y34" s="45">
        <f t="shared" si="152"/>
        <v>0</v>
      </c>
      <c r="Z34" s="45">
        <f t="shared" si="152"/>
        <v>0</v>
      </c>
      <c r="AA34" s="45">
        <f t="shared" si="152"/>
        <v>0</v>
      </c>
      <c r="AB34" s="45">
        <f t="shared" si="152"/>
        <v>0</v>
      </c>
      <c r="AC34" s="32"/>
      <c r="AD34" s="31">
        <f t="shared" si="8"/>
        <v>0</v>
      </c>
      <c r="AE34" s="32">
        <v>0</v>
      </c>
      <c r="AF34" s="32"/>
      <c r="AG34" s="31">
        <f t="shared" si="9"/>
        <v>0</v>
      </c>
      <c r="AH34" s="32">
        <v>0</v>
      </c>
      <c r="AI34" s="32"/>
      <c r="AJ34" s="31">
        <f t="shared" si="10"/>
        <v>0</v>
      </c>
      <c r="AK34" s="32">
        <v>0</v>
      </c>
      <c r="AL34" s="32">
        <v>0</v>
      </c>
      <c r="AM34" s="31">
        <f t="shared" si="11"/>
        <v>0</v>
      </c>
      <c r="AN34" s="32">
        <v>0</v>
      </c>
      <c r="AO34" s="32">
        <v>0</v>
      </c>
      <c r="AP34" s="31">
        <f t="shared" si="12"/>
        <v>0</v>
      </c>
      <c r="AQ34" s="32">
        <v>0</v>
      </c>
      <c r="AR34" s="32">
        <v>0</v>
      </c>
      <c r="AS34" s="31">
        <f t="shared" si="13"/>
        <v>0</v>
      </c>
      <c r="AT34" s="32">
        <v>0</v>
      </c>
      <c r="AU34" s="32"/>
      <c r="AV34" s="31">
        <f t="shared" si="134"/>
        <v>0</v>
      </c>
      <c r="AW34" s="32"/>
      <c r="AX34" s="32"/>
      <c r="AY34" s="31">
        <f t="shared" si="135"/>
        <v>0</v>
      </c>
      <c r="AZ34" s="32"/>
      <c r="BA34" s="32"/>
      <c r="BB34" s="31">
        <f t="shared" si="136"/>
        <v>0</v>
      </c>
      <c r="BC34" s="32"/>
      <c r="BD34" s="32"/>
      <c r="BE34" s="31">
        <f t="shared" si="17"/>
        <v>0</v>
      </c>
      <c r="BF34" s="32">
        <v>0</v>
      </c>
      <c r="BG34" s="32"/>
      <c r="BH34" s="31">
        <f t="shared" si="18"/>
        <v>0</v>
      </c>
      <c r="BI34" s="32"/>
      <c r="BJ34" s="32"/>
      <c r="BK34" s="31">
        <f t="shared" si="19"/>
        <v>0</v>
      </c>
      <c r="BL34" s="32"/>
      <c r="BM34" s="45">
        <f aca="true" t="shared" si="153" ref="BM34:BU34">AC34+AL34+AU34+BD34</f>
        <v>0</v>
      </c>
      <c r="BN34" s="45">
        <f t="shared" si="153"/>
        <v>0</v>
      </c>
      <c r="BO34" s="45">
        <f t="shared" si="153"/>
        <v>0</v>
      </c>
      <c r="BP34" s="45">
        <f t="shared" si="153"/>
        <v>0</v>
      </c>
      <c r="BQ34" s="45">
        <f t="shared" si="153"/>
        <v>0</v>
      </c>
      <c r="BR34" s="45">
        <f t="shared" si="153"/>
        <v>0</v>
      </c>
      <c r="BS34" s="45">
        <f t="shared" si="153"/>
        <v>0</v>
      </c>
      <c r="BT34" s="45">
        <f t="shared" si="153"/>
        <v>0</v>
      </c>
      <c r="BU34" s="45">
        <f t="shared" si="153"/>
        <v>0</v>
      </c>
      <c r="BV34" s="32"/>
      <c r="BW34" s="31">
        <f t="shared" si="21"/>
        <v>0</v>
      </c>
      <c r="BX34" s="32">
        <v>0</v>
      </c>
      <c r="BY34" s="32"/>
      <c r="BZ34" s="31">
        <f t="shared" si="22"/>
        <v>0</v>
      </c>
      <c r="CA34" s="32">
        <v>0</v>
      </c>
      <c r="CB34" s="32"/>
      <c r="CC34" s="31">
        <f t="shared" si="23"/>
        <v>0</v>
      </c>
      <c r="CD34" s="32">
        <v>0</v>
      </c>
      <c r="CE34" s="32"/>
      <c r="CF34" s="31">
        <f t="shared" si="24"/>
        <v>0</v>
      </c>
      <c r="CG34" s="32"/>
      <c r="CH34" s="32"/>
      <c r="CI34" s="31">
        <f t="shared" si="25"/>
        <v>0</v>
      </c>
      <c r="CJ34" s="32"/>
      <c r="CK34" s="32"/>
      <c r="CL34" s="31">
        <f t="shared" si="26"/>
        <v>0</v>
      </c>
      <c r="CM34" s="53"/>
      <c r="CN34" s="45">
        <f aca="true" t="shared" si="154" ref="CN34:CV34">BV34+CE34</f>
        <v>0</v>
      </c>
      <c r="CO34" s="45">
        <f t="shared" si="154"/>
        <v>0</v>
      </c>
      <c r="CP34" s="45">
        <f t="shared" si="154"/>
        <v>0</v>
      </c>
      <c r="CQ34" s="45">
        <f t="shared" si="154"/>
        <v>0</v>
      </c>
      <c r="CR34" s="45">
        <f t="shared" si="154"/>
        <v>0</v>
      </c>
      <c r="CS34" s="45">
        <f t="shared" si="154"/>
        <v>0</v>
      </c>
      <c r="CT34" s="45">
        <f t="shared" si="154"/>
        <v>0</v>
      </c>
      <c r="CU34" s="45">
        <f t="shared" si="154"/>
        <v>0</v>
      </c>
      <c r="CV34" s="45">
        <f t="shared" si="154"/>
        <v>0</v>
      </c>
      <c r="CW34" s="61">
        <f aca="true" t="shared" si="155" ref="CW34:DE34">T34+BM34+CN34</f>
        <v>0</v>
      </c>
      <c r="CX34" s="61">
        <f t="shared" si="155"/>
        <v>0</v>
      </c>
      <c r="CY34" s="61">
        <f t="shared" si="155"/>
        <v>0</v>
      </c>
      <c r="CZ34" s="61">
        <f t="shared" si="155"/>
        <v>0</v>
      </c>
      <c r="DA34" s="61">
        <f t="shared" si="155"/>
        <v>0</v>
      </c>
      <c r="DB34" s="61">
        <f t="shared" si="155"/>
        <v>0</v>
      </c>
      <c r="DC34" s="61">
        <f t="shared" si="155"/>
        <v>0</v>
      </c>
      <c r="DD34" s="61">
        <f t="shared" si="155"/>
        <v>0</v>
      </c>
      <c r="DE34" s="61">
        <f t="shared" si="155"/>
        <v>0</v>
      </c>
    </row>
    <row r="35" spans="1:109" ht="15">
      <c r="A35" s="33" t="s">
        <v>38</v>
      </c>
      <c r="B35" s="32">
        <v>1501664.25</v>
      </c>
      <c r="C35" s="31">
        <f t="shared" si="1"/>
        <v>-93103.17999999993</v>
      </c>
      <c r="D35" s="32">
        <v>1408561.07</v>
      </c>
      <c r="E35" s="32">
        <v>1489016.5</v>
      </c>
      <c r="F35" s="31">
        <f t="shared" si="2"/>
        <v>-92319.02000000002</v>
      </c>
      <c r="G35" s="32">
        <v>1396697.48</v>
      </c>
      <c r="H35" s="32">
        <v>1311010</v>
      </c>
      <c r="I35" s="31">
        <f t="shared" si="3"/>
        <v>-81282.62000000011</v>
      </c>
      <c r="J35" s="32">
        <v>1229727.38</v>
      </c>
      <c r="K35" s="32">
        <v>2159755.41</v>
      </c>
      <c r="L35" s="31">
        <f t="shared" si="4"/>
        <v>-159060.25000000023</v>
      </c>
      <c r="M35" s="32">
        <v>2000695.16</v>
      </c>
      <c r="N35" s="32">
        <v>1250446.55</v>
      </c>
      <c r="O35" s="31">
        <f t="shared" si="5"/>
        <v>-92092</v>
      </c>
      <c r="P35" s="32">
        <v>1158354.55</v>
      </c>
      <c r="Q35" s="32">
        <v>4499686</v>
      </c>
      <c r="R35" s="31">
        <f t="shared" si="6"/>
        <v>-168998</v>
      </c>
      <c r="S35" s="32">
        <v>4330688</v>
      </c>
      <c r="T35" s="45">
        <f aca="true" t="shared" si="156" ref="T35:AB35">B35+K35</f>
        <v>3661419.66</v>
      </c>
      <c r="U35" s="45">
        <f t="shared" si="156"/>
        <v>-252163.43000000017</v>
      </c>
      <c r="V35" s="45">
        <f t="shared" si="156"/>
        <v>3409256.23</v>
      </c>
      <c r="W35" s="45">
        <f t="shared" si="156"/>
        <v>2739463.05</v>
      </c>
      <c r="X35" s="45">
        <f t="shared" si="156"/>
        <v>-184411.02000000002</v>
      </c>
      <c r="Y35" s="45">
        <f t="shared" si="156"/>
        <v>2555052.0300000003</v>
      </c>
      <c r="Z35" s="45">
        <f t="shared" si="156"/>
        <v>5810696</v>
      </c>
      <c r="AA35" s="45">
        <f t="shared" si="156"/>
        <v>-250280.6200000001</v>
      </c>
      <c r="AB35" s="45">
        <f t="shared" si="156"/>
        <v>5560415.38</v>
      </c>
      <c r="AC35" s="32">
        <v>954321.82</v>
      </c>
      <c r="AD35" s="31">
        <f t="shared" si="8"/>
        <v>-323954</v>
      </c>
      <c r="AE35" s="32">
        <v>630367.82</v>
      </c>
      <c r="AF35" s="32">
        <v>967077.27</v>
      </c>
      <c r="AG35" s="31">
        <f t="shared" si="9"/>
        <v>-365319</v>
      </c>
      <c r="AH35" s="32">
        <v>601758.27</v>
      </c>
      <c r="AI35" s="32">
        <v>1027695</v>
      </c>
      <c r="AJ35" s="31">
        <f t="shared" si="10"/>
        <v>-422069</v>
      </c>
      <c r="AK35" s="32">
        <v>605626</v>
      </c>
      <c r="AL35" s="32">
        <v>1496402.9</v>
      </c>
      <c r="AM35" s="31">
        <f t="shared" si="11"/>
        <v>-906015.1699999999</v>
      </c>
      <c r="AN35" s="32">
        <v>590387.73</v>
      </c>
      <c r="AO35" s="32">
        <v>668039.7</v>
      </c>
      <c r="AP35" s="31">
        <f t="shared" si="12"/>
        <v>-72812.40999999992</v>
      </c>
      <c r="AQ35" s="32">
        <v>595227.29</v>
      </c>
      <c r="AR35" s="32">
        <v>703353.19</v>
      </c>
      <c r="AS35" s="31">
        <f t="shared" si="13"/>
        <v>-101923.16999999993</v>
      </c>
      <c r="AT35" s="32">
        <v>601430.02</v>
      </c>
      <c r="AU35" s="32">
        <v>1473857.04</v>
      </c>
      <c r="AV35" s="31">
        <f t="shared" si="134"/>
        <v>-1025922.9168</v>
      </c>
      <c r="AW35" s="32">
        <v>447934.1232</v>
      </c>
      <c r="AX35" s="32">
        <v>1264735.42</v>
      </c>
      <c r="AY35" s="31">
        <f t="shared" si="135"/>
        <v>-803072.1668</v>
      </c>
      <c r="AZ35" s="32">
        <v>461663.2532</v>
      </c>
      <c r="BA35" s="32">
        <v>1377922.39</v>
      </c>
      <c r="BB35" s="31">
        <f t="shared" si="136"/>
        <v>-907255.2967999999</v>
      </c>
      <c r="BC35" s="32">
        <v>470667.0932</v>
      </c>
      <c r="BD35" s="32">
        <v>1311607.33</v>
      </c>
      <c r="BE35" s="31">
        <f t="shared" si="17"/>
        <v>-30562.540000000037</v>
      </c>
      <c r="BF35" s="32">
        <v>1281044.79</v>
      </c>
      <c r="BG35" s="32">
        <v>1489478.21</v>
      </c>
      <c r="BH35" s="31">
        <f t="shared" si="18"/>
        <v>-30921.060000000056</v>
      </c>
      <c r="BI35" s="32">
        <v>1458557.15</v>
      </c>
      <c r="BJ35" s="32">
        <v>1565391.87</v>
      </c>
      <c r="BK35" s="31">
        <f t="shared" si="19"/>
        <v>-31310.810000000056</v>
      </c>
      <c r="BL35" s="32">
        <v>1534081.06</v>
      </c>
      <c r="BM35" s="45">
        <f aca="true" t="shared" si="157" ref="BM35:BU35">AC35+AL35+AU35+BD35</f>
        <v>5236189.09</v>
      </c>
      <c r="BN35" s="45">
        <f t="shared" si="157"/>
        <v>-2286454.6267999997</v>
      </c>
      <c r="BO35" s="45">
        <f t="shared" si="157"/>
        <v>2949734.4632</v>
      </c>
      <c r="BP35" s="45">
        <f t="shared" si="157"/>
        <v>4389330.6</v>
      </c>
      <c r="BQ35" s="45">
        <f t="shared" si="157"/>
        <v>-1272124.6368</v>
      </c>
      <c r="BR35" s="45">
        <f t="shared" si="157"/>
        <v>3117205.9632</v>
      </c>
      <c r="BS35" s="45">
        <f t="shared" si="157"/>
        <v>4674362.45</v>
      </c>
      <c r="BT35" s="45">
        <f t="shared" si="157"/>
        <v>-1462558.2767999999</v>
      </c>
      <c r="BU35" s="45">
        <f t="shared" si="157"/>
        <v>3211804.1732</v>
      </c>
      <c r="BV35" s="32">
        <v>196950.92</v>
      </c>
      <c r="BW35" s="31">
        <f t="shared" si="21"/>
        <v>-77642.57004974832</v>
      </c>
      <c r="BX35" s="32">
        <v>119308.3499502517</v>
      </c>
      <c r="BY35" s="32">
        <v>168799.9</v>
      </c>
      <c r="BZ35" s="31">
        <f t="shared" si="22"/>
        <v>-54188.8553946647</v>
      </c>
      <c r="CA35" s="32">
        <v>114611.0446053353</v>
      </c>
      <c r="CB35" s="32">
        <v>105764.3</v>
      </c>
      <c r="CC35" s="31">
        <f t="shared" si="23"/>
        <v>-11800</v>
      </c>
      <c r="CD35" s="32">
        <v>93964.3</v>
      </c>
      <c r="CE35" s="32">
        <v>1421960.66</v>
      </c>
      <c r="CF35" s="31">
        <f t="shared" si="24"/>
        <v>-1184265.97</v>
      </c>
      <c r="CG35" s="32">
        <v>237694.69</v>
      </c>
      <c r="CH35" s="32">
        <v>623644.68</v>
      </c>
      <c r="CI35" s="31">
        <f t="shared" si="25"/>
        <v>-358999.8900000001</v>
      </c>
      <c r="CJ35" s="32">
        <v>264644.79</v>
      </c>
      <c r="CK35" s="32">
        <v>331794.3</v>
      </c>
      <c r="CL35" s="31">
        <f t="shared" si="26"/>
        <v>-51658.409999999974</v>
      </c>
      <c r="CM35" s="53">
        <v>280135.89</v>
      </c>
      <c r="CN35" s="45">
        <f aca="true" t="shared" si="158" ref="CN35:CV35">BV35+CE35</f>
        <v>1618911.5799999998</v>
      </c>
      <c r="CO35" s="45">
        <f t="shared" si="158"/>
        <v>-1261908.5400497483</v>
      </c>
      <c r="CP35" s="45">
        <f t="shared" si="158"/>
        <v>357003.0399502517</v>
      </c>
      <c r="CQ35" s="45">
        <f t="shared" si="158"/>
        <v>792444.5800000001</v>
      </c>
      <c r="CR35" s="45">
        <f t="shared" si="158"/>
        <v>-413188.74539466476</v>
      </c>
      <c r="CS35" s="45">
        <f t="shared" si="158"/>
        <v>379255.83460533526</v>
      </c>
      <c r="CT35" s="45">
        <f t="shared" si="158"/>
        <v>437558.6</v>
      </c>
      <c r="CU35" s="45">
        <f t="shared" si="158"/>
        <v>-63458.409999999974</v>
      </c>
      <c r="CV35" s="45">
        <f t="shared" si="158"/>
        <v>374100.19</v>
      </c>
      <c r="CW35" s="61">
        <f aca="true" t="shared" si="159" ref="CW35:DE35">T35+BM35+CN35</f>
        <v>10516520.33</v>
      </c>
      <c r="CX35" s="61">
        <f t="shared" si="159"/>
        <v>-3800526.596849748</v>
      </c>
      <c r="CY35" s="61">
        <f t="shared" si="159"/>
        <v>6715993.733150251</v>
      </c>
      <c r="CZ35" s="61">
        <f t="shared" si="159"/>
        <v>7921238.2299999995</v>
      </c>
      <c r="DA35" s="61">
        <f t="shared" si="159"/>
        <v>-1869724.4021946648</v>
      </c>
      <c r="DB35" s="61">
        <f t="shared" si="159"/>
        <v>6051513.827805336</v>
      </c>
      <c r="DC35" s="61">
        <f t="shared" si="159"/>
        <v>10922617.049999999</v>
      </c>
      <c r="DD35" s="61">
        <f t="shared" si="159"/>
        <v>-1776297.3068</v>
      </c>
      <c r="DE35" s="61">
        <f t="shared" si="159"/>
        <v>9146319.743199999</v>
      </c>
    </row>
    <row r="36" spans="1:109" ht="15">
      <c r="A36" s="33" t="s">
        <v>39</v>
      </c>
      <c r="B36" s="32">
        <v>4820</v>
      </c>
      <c r="C36" s="31">
        <f t="shared" si="1"/>
        <v>0</v>
      </c>
      <c r="D36" s="32">
        <v>4820</v>
      </c>
      <c r="E36" s="32">
        <v>10868</v>
      </c>
      <c r="F36" s="31">
        <f t="shared" si="2"/>
        <v>0</v>
      </c>
      <c r="G36" s="32">
        <v>10868</v>
      </c>
      <c r="H36" s="32">
        <v>830</v>
      </c>
      <c r="I36" s="31">
        <f t="shared" si="3"/>
        <v>0</v>
      </c>
      <c r="J36" s="32">
        <v>830</v>
      </c>
      <c r="K36" s="32">
        <v>9430</v>
      </c>
      <c r="L36" s="31">
        <f t="shared" si="4"/>
        <v>0</v>
      </c>
      <c r="M36" s="32">
        <v>9430</v>
      </c>
      <c r="N36" s="32">
        <v>1870</v>
      </c>
      <c r="O36" s="31">
        <f t="shared" si="5"/>
        <v>0</v>
      </c>
      <c r="P36" s="32">
        <v>1870</v>
      </c>
      <c r="Q36" s="32">
        <v>38714.4</v>
      </c>
      <c r="R36" s="31">
        <f t="shared" si="6"/>
        <v>0</v>
      </c>
      <c r="S36" s="32">
        <v>38714.4</v>
      </c>
      <c r="T36" s="45">
        <f aca="true" t="shared" si="160" ref="T36:AB36">B36+K36</f>
        <v>14250</v>
      </c>
      <c r="U36" s="45">
        <f t="shared" si="160"/>
        <v>0</v>
      </c>
      <c r="V36" s="45">
        <f t="shared" si="160"/>
        <v>14250</v>
      </c>
      <c r="W36" s="45">
        <f t="shared" si="160"/>
        <v>12738</v>
      </c>
      <c r="X36" s="45">
        <f t="shared" si="160"/>
        <v>0</v>
      </c>
      <c r="Y36" s="45">
        <f t="shared" si="160"/>
        <v>12738</v>
      </c>
      <c r="Z36" s="45">
        <f t="shared" si="160"/>
        <v>39544.4</v>
      </c>
      <c r="AA36" s="45">
        <f t="shared" si="160"/>
        <v>0</v>
      </c>
      <c r="AB36" s="45">
        <f t="shared" si="160"/>
        <v>39544.4</v>
      </c>
      <c r="AC36" s="32">
        <v>14420</v>
      </c>
      <c r="AD36" s="31">
        <f t="shared" si="8"/>
        <v>0</v>
      </c>
      <c r="AE36" s="32">
        <v>14420</v>
      </c>
      <c r="AF36" s="32"/>
      <c r="AG36" s="31">
        <f t="shared" si="9"/>
        <v>0</v>
      </c>
      <c r="AH36" s="32">
        <v>0</v>
      </c>
      <c r="AI36" s="32">
        <v>49615</v>
      </c>
      <c r="AJ36" s="31">
        <f t="shared" si="10"/>
        <v>0</v>
      </c>
      <c r="AK36" s="32">
        <v>49615</v>
      </c>
      <c r="AL36" s="32">
        <v>19110</v>
      </c>
      <c r="AM36" s="31">
        <f t="shared" si="11"/>
        <v>0</v>
      </c>
      <c r="AN36" s="32">
        <v>19110</v>
      </c>
      <c r="AO36" s="32">
        <v>30830</v>
      </c>
      <c r="AP36" s="31">
        <f t="shared" si="12"/>
        <v>0</v>
      </c>
      <c r="AQ36" s="32">
        <v>30830</v>
      </c>
      <c r="AR36" s="32">
        <v>36790</v>
      </c>
      <c r="AS36" s="31">
        <f t="shared" si="13"/>
        <v>0</v>
      </c>
      <c r="AT36" s="32">
        <v>36790</v>
      </c>
      <c r="AU36" s="32"/>
      <c r="AV36" s="31">
        <f t="shared" si="134"/>
        <v>0</v>
      </c>
      <c r="AW36" s="32"/>
      <c r="AX36" s="32"/>
      <c r="AY36" s="31">
        <f t="shared" si="135"/>
        <v>0</v>
      </c>
      <c r="AZ36" s="32"/>
      <c r="BA36" s="32"/>
      <c r="BB36" s="31">
        <f t="shared" si="136"/>
        <v>0</v>
      </c>
      <c r="BC36" s="32"/>
      <c r="BD36" s="32"/>
      <c r="BE36" s="31">
        <f t="shared" si="17"/>
        <v>0</v>
      </c>
      <c r="BF36" s="32"/>
      <c r="BG36" s="32"/>
      <c r="BH36" s="31">
        <f t="shared" si="18"/>
        <v>0</v>
      </c>
      <c r="BI36" s="32"/>
      <c r="BJ36" s="32">
        <v>25000</v>
      </c>
      <c r="BK36" s="31">
        <f t="shared" si="19"/>
        <v>0</v>
      </c>
      <c r="BL36" s="32">
        <v>25000</v>
      </c>
      <c r="BM36" s="45">
        <f aca="true" t="shared" si="161" ref="BM36:BU36">AC36+AL36+AU36+BD36</f>
        <v>33530</v>
      </c>
      <c r="BN36" s="45">
        <f t="shared" si="161"/>
        <v>0</v>
      </c>
      <c r="BO36" s="45">
        <f t="shared" si="161"/>
        <v>33530</v>
      </c>
      <c r="BP36" s="45">
        <f t="shared" si="161"/>
        <v>30830</v>
      </c>
      <c r="BQ36" s="45">
        <f t="shared" si="161"/>
        <v>0</v>
      </c>
      <c r="BR36" s="45">
        <f t="shared" si="161"/>
        <v>30830</v>
      </c>
      <c r="BS36" s="45">
        <f t="shared" si="161"/>
        <v>111405</v>
      </c>
      <c r="BT36" s="45">
        <f t="shared" si="161"/>
        <v>0</v>
      </c>
      <c r="BU36" s="45">
        <f t="shared" si="161"/>
        <v>111405</v>
      </c>
      <c r="BV36" s="32">
        <v>60185</v>
      </c>
      <c r="BW36" s="31">
        <f t="shared" si="21"/>
        <v>-17034.023392447736</v>
      </c>
      <c r="BX36" s="32">
        <v>43150.976607552264</v>
      </c>
      <c r="BY36" s="32">
        <v>70000</v>
      </c>
      <c r="BZ36" s="31">
        <f t="shared" si="22"/>
        <v>-14675.481902693798</v>
      </c>
      <c r="CA36" s="32">
        <v>55324.5180973062</v>
      </c>
      <c r="CB36" s="32">
        <v>16400</v>
      </c>
      <c r="CC36" s="31">
        <f t="shared" si="23"/>
        <v>0</v>
      </c>
      <c r="CD36" s="32">
        <v>16400</v>
      </c>
      <c r="CE36" s="32"/>
      <c r="CF36" s="31">
        <f t="shared" si="24"/>
        <v>0</v>
      </c>
      <c r="CG36" s="32"/>
      <c r="CH36" s="32"/>
      <c r="CI36" s="31">
        <f t="shared" si="25"/>
        <v>0</v>
      </c>
      <c r="CJ36" s="32"/>
      <c r="CK36" s="32"/>
      <c r="CL36" s="31">
        <f t="shared" si="26"/>
        <v>0</v>
      </c>
      <c r="CM36" s="53"/>
      <c r="CN36" s="45">
        <f aca="true" t="shared" si="162" ref="CN36:CV36">BV36+CE36</f>
        <v>60185</v>
      </c>
      <c r="CO36" s="45">
        <f t="shared" si="162"/>
        <v>-17034.023392447736</v>
      </c>
      <c r="CP36" s="45">
        <f t="shared" si="162"/>
        <v>43150.976607552264</v>
      </c>
      <c r="CQ36" s="45">
        <f t="shared" si="162"/>
        <v>70000</v>
      </c>
      <c r="CR36" s="45">
        <f t="shared" si="162"/>
        <v>-14675.481902693798</v>
      </c>
      <c r="CS36" s="45">
        <f t="shared" si="162"/>
        <v>55324.5180973062</v>
      </c>
      <c r="CT36" s="45">
        <f t="shared" si="162"/>
        <v>16400</v>
      </c>
      <c r="CU36" s="45">
        <f t="shared" si="162"/>
        <v>0</v>
      </c>
      <c r="CV36" s="45">
        <f t="shared" si="162"/>
        <v>16400</v>
      </c>
      <c r="CW36" s="61">
        <f aca="true" t="shared" si="163" ref="CW36:DE36">T36+BM36+CN36</f>
        <v>107965</v>
      </c>
      <c r="CX36" s="61">
        <f t="shared" si="163"/>
        <v>-17034.023392447736</v>
      </c>
      <c r="CY36" s="61">
        <f t="shared" si="163"/>
        <v>90930.97660755226</v>
      </c>
      <c r="CZ36" s="61">
        <f t="shared" si="163"/>
        <v>113568</v>
      </c>
      <c r="DA36" s="61">
        <f t="shared" si="163"/>
        <v>-14675.481902693798</v>
      </c>
      <c r="DB36" s="61">
        <f t="shared" si="163"/>
        <v>98892.5180973062</v>
      </c>
      <c r="DC36" s="61">
        <f t="shared" si="163"/>
        <v>167349.4</v>
      </c>
      <c r="DD36" s="61">
        <f t="shared" si="163"/>
        <v>0</v>
      </c>
      <c r="DE36" s="61">
        <f t="shared" si="163"/>
        <v>167349.4</v>
      </c>
    </row>
    <row r="37" spans="1:109" ht="15">
      <c r="A37" s="33" t="s">
        <v>40</v>
      </c>
      <c r="B37" s="32"/>
      <c r="C37" s="31">
        <f t="shared" si="1"/>
        <v>0</v>
      </c>
      <c r="D37" s="32">
        <v>0</v>
      </c>
      <c r="E37" s="32"/>
      <c r="F37" s="31">
        <f t="shared" si="2"/>
        <v>0</v>
      </c>
      <c r="G37" s="32">
        <v>0</v>
      </c>
      <c r="H37" s="32"/>
      <c r="I37" s="31">
        <f t="shared" si="3"/>
        <v>0</v>
      </c>
      <c r="J37" s="32"/>
      <c r="K37" s="32"/>
      <c r="L37" s="31">
        <f t="shared" si="4"/>
        <v>0</v>
      </c>
      <c r="M37" s="32">
        <v>0</v>
      </c>
      <c r="N37" s="32"/>
      <c r="O37" s="31">
        <f t="shared" si="5"/>
        <v>0</v>
      </c>
      <c r="P37" s="32">
        <v>0</v>
      </c>
      <c r="Q37" s="32"/>
      <c r="R37" s="31">
        <f t="shared" si="6"/>
        <v>0</v>
      </c>
      <c r="S37" s="32">
        <v>0</v>
      </c>
      <c r="T37" s="45">
        <f aca="true" t="shared" si="164" ref="T37:AB37">B37+K37</f>
        <v>0</v>
      </c>
      <c r="U37" s="45">
        <f t="shared" si="164"/>
        <v>0</v>
      </c>
      <c r="V37" s="45">
        <f t="shared" si="164"/>
        <v>0</v>
      </c>
      <c r="W37" s="45">
        <f t="shared" si="164"/>
        <v>0</v>
      </c>
      <c r="X37" s="45">
        <f t="shared" si="164"/>
        <v>0</v>
      </c>
      <c r="Y37" s="45">
        <f t="shared" si="164"/>
        <v>0</v>
      </c>
      <c r="Z37" s="45">
        <f t="shared" si="164"/>
        <v>0</v>
      </c>
      <c r="AA37" s="45">
        <f t="shared" si="164"/>
        <v>0</v>
      </c>
      <c r="AB37" s="45">
        <f t="shared" si="164"/>
        <v>0</v>
      </c>
      <c r="AC37" s="32"/>
      <c r="AD37" s="31">
        <f t="shared" si="8"/>
        <v>0</v>
      </c>
      <c r="AE37" s="32">
        <v>0</v>
      </c>
      <c r="AF37" s="32"/>
      <c r="AG37" s="31">
        <f t="shared" si="9"/>
        <v>0</v>
      </c>
      <c r="AH37" s="32">
        <v>0</v>
      </c>
      <c r="AI37" s="32"/>
      <c r="AJ37" s="31">
        <f t="shared" si="10"/>
        <v>0</v>
      </c>
      <c r="AK37" s="32">
        <v>0</v>
      </c>
      <c r="AL37" s="32">
        <v>0</v>
      </c>
      <c r="AM37" s="31">
        <f t="shared" si="11"/>
        <v>0</v>
      </c>
      <c r="AN37" s="32">
        <v>0</v>
      </c>
      <c r="AO37" s="32">
        <v>0</v>
      </c>
      <c r="AP37" s="31">
        <f t="shared" si="12"/>
        <v>0</v>
      </c>
      <c r="AQ37" s="32">
        <v>0</v>
      </c>
      <c r="AR37" s="32">
        <v>0</v>
      </c>
      <c r="AS37" s="31">
        <f t="shared" si="13"/>
        <v>0</v>
      </c>
      <c r="AT37" s="32">
        <v>0</v>
      </c>
      <c r="AU37" s="32"/>
      <c r="AV37" s="31">
        <f t="shared" si="134"/>
        <v>0</v>
      </c>
      <c r="AW37" s="32"/>
      <c r="AX37" s="32"/>
      <c r="AY37" s="31">
        <f t="shared" si="135"/>
        <v>0</v>
      </c>
      <c r="AZ37" s="32"/>
      <c r="BA37" s="32"/>
      <c r="BB37" s="31">
        <f t="shared" si="136"/>
        <v>0</v>
      </c>
      <c r="BC37" s="32"/>
      <c r="BD37" s="32"/>
      <c r="BE37" s="31">
        <f t="shared" si="17"/>
        <v>0</v>
      </c>
      <c r="BF37" s="32"/>
      <c r="BG37" s="32"/>
      <c r="BH37" s="31">
        <f t="shared" si="18"/>
        <v>0</v>
      </c>
      <c r="BI37" s="32"/>
      <c r="BJ37" s="32"/>
      <c r="BK37" s="31">
        <f t="shared" si="19"/>
        <v>0</v>
      </c>
      <c r="BL37" s="32"/>
      <c r="BM37" s="45">
        <f aca="true" t="shared" si="165" ref="BM37:BU37">AC37+AL37+AU37+BD37</f>
        <v>0</v>
      </c>
      <c r="BN37" s="45">
        <f t="shared" si="165"/>
        <v>0</v>
      </c>
      <c r="BO37" s="45">
        <f t="shared" si="165"/>
        <v>0</v>
      </c>
      <c r="BP37" s="45">
        <f t="shared" si="165"/>
        <v>0</v>
      </c>
      <c r="BQ37" s="45">
        <f t="shared" si="165"/>
        <v>0</v>
      </c>
      <c r="BR37" s="45">
        <f t="shared" si="165"/>
        <v>0</v>
      </c>
      <c r="BS37" s="45">
        <f t="shared" si="165"/>
        <v>0</v>
      </c>
      <c r="BT37" s="45">
        <f t="shared" si="165"/>
        <v>0</v>
      </c>
      <c r="BU37" s="45">
        <f t="shared" si="165"/>
        <v>0</v>
      </c>
      <c r="BV37" s="32"/>
      <c r="BW37" s="31">
        <f t="shared" si="21"/>
        <v>0</v>
      </c>
      <c r="BX37" s="32">
        <v>0</v>
      </c>
      <c r="BY37" s="32"/>
      <c r="BZ37" s="31">
        <f t="shared" si="22"/>
        <v>0</v>
      </c>
      <c r="CA37" s="32">
        <v>0</v>
      </c>
      <c r="CB37" s="32"/>
      <c r="CC37" s="31">
        <f t="shared" si="23"/>
        <v>0</v>
      </c>
      <c r="CD37" s="32">
        <v>0</v>
      </c>
      <c r="CE37" s="32"/>
      <c r="CF37" s="31">
        <f t="shared" si="24"/>
        <v>0</v>
      </c>
      <c r="CG37" s="32"/>
      <c r="CH37" s="32"/>
      <c r="CI37" s="31">
        <f t="shared" si="25"/>
        <v>0</v>
      </c>
      <c r="CJ37" s="32"/>
      <c r="CK37" s="32"/>
      <c r="CL37" s="31">
        <f t="shared" si="26"/>
        <v>0</v>
      </c>
      <c r="CM37" s="53"/>
      <c r="CN37" s="45">
        <f aca="true" t="shared" si="166" ref="CN37:CV37">BV37+CE37</f>
        <v>0</v>
      </c>
      <c r="CO37" s="45">
        <f t="shared" si="166"/>
        <v>0</v>
      </c>
      <c r="CP37" s="45">
        <f t="shared" si="166"/>
        <v>0</v>
      </c>
      <c r="CQ37" s="45">
        <f t="shared" si="166"/>
        <v>0</v>
      </c>
      <c r="CR37" s="45">
        <f t="shared" si="166"/>
        <v>0</v>
      </c>
      <c r="CS37" s="45">
        <f t="shared" si="166"/>
        <v>0</v>
      </c>
      <c r="CT37" s="45">
        <f t="shared" si="166"/>
        <v>0</v>
      </c>
      <c r="CU37" s="45">
        <f t="shared" si="166"/>
        <v>0</v>
      </c>
      <c r="CV37" s="45">
        <f t="shared" si="166"/>
        <v>0</v>
      </c>
      <c r="CW37" s="61">
        <f aca="true" t="shared" si="167" ref="CW37:DE37">T37+BM37+CN37</f>
        <v>0</v>
      </c>
      <c r="CX37" s="61">
        <f t="shared" si="167"/>
        <v>0</v>
      </c>
      <c r="CY37" s="61">
        <f t="shared" si="167"/>
        <v>0</v>
      </c>
      <c r="CZ37" s="61">
        <f t="shared" si="167"/>
        <v>0</v>
      </c>
      <c r="DA37" s="61">
        <f t="shared" si="167"/>
        <v>0</v>
      </c>
      <c r="DB37" s="61">
        <f t="shared" si="167"/>
        <v>0</v>
      </c>
      <c r="DC37" s="61">
        <f t="shared" si="167"/>
        <v>0</v>
      </c>
      <c r="DD37" s="61">
        <f t="shared" si="167"/>
        <v>0</v>
      </c>
      <c r="DE37" s="61">
        <f t="shared" si="167"/>
        <v>0</v>
      </c>
    </row>
    <row r="38" spans="1:109" ht="15">
      <c r="A38" s="33" t="s">
        <v>41</v>
      </c>
      <c r="B38" s="32">
        <v>80000</v>
      </c>
      <c r="C38" s="31">
        <f t="shared" si="1"/>
        <v>0</v>
      </c>
      <c r="D38" s="32">
        <v>80000</v>
      </c>
      <c r="E38" s="32">
        <v>28504</v>
      </c>
      <c r="F38" s="31">
        <f t="shared" si="2"/>
        <v>0</v>
      </c>
      <c r="G38" s="32">
        <v>28504</v>
      </c>
      <c r="H38" s="32">
        <v>149530</v>
      </c>
      <c r="I38" s="31">
        <f t="shared" si="3"/>
        <v>0</v>
      </c>
      <c r="J38" s="32">
        <v>149530</v>
      </c>
      <c r="K38" s="32"/>
      <c r="L38" s="31">
        <f t="shared" si="4"/>
        <v>0</v>
      </c>
      <c r="M38" s="32">
        <v>0</v>
      </c>
      <c r="N38" s="32"/>
      <c r="O38" s="31">
        <f t="shared" si="5"/>
        <v>0</v>
      </c>
      <c r="P38" s="32">
        <v>0</v>
      </c>
      <c r="Q38" s="32">
        <v>306200</v>
      </c>
      <c r="R38" s="31">
        <f t="shared" si="6"/>
        <v>0</v>
      </c>
      <c r="S38" s="32">
        <v>306200</v>
      </c>
      <c r="T38" s="45">
        <f aca="true" t="shared" si="168" ref="T38:AB38">B38+K38</f>
        <v>80000</v>
      </c>
      <c r="U38" s="45">
        <f t="shared" si="168"/>
        <v>0</v>
      </c>
      <c r="V38" s="45">
        <f t="shared" si="168"/>
        <v>80000</v>
      </c>
      <c r="W38" s="45">
        <f t="shared" si="168"/>
        <v>28504</v>
      </c>
      <c r="X38" s="45">
        <f t="shared" si="168"/>
        <v>0</v>
      </c>
      <c r="Y38" s="45">
        <f t="shared" si="168"/>
        <v>28504</v>
      </c>
      <c r="Z38" s="45">
        <f t="shared" si="168"/>
        <v>455730</v>
      </c>
      <c r="AA38" s="45">
        <f t="shared" si="168"/>
        <v>0</v>
      </c>
      <c r="AB38" s="45">
        <f t="shared" si="168"/>
        <v>455730</v>
      </c>
      <c r="AC38" s="32"/>
      <c r="AD38" s="31">
        <f t="shared" si="8"/>
        <v>0</v>
      </c>
      <c r="AE38" s="32">
        <v>0</v>
      </c>
      <c r="AF38" s="32">
        <v>26780</v>
      </c>
      <c r="AG38" s="31">
        <f t="shared" si="9"/>
        <v>0</v>
      </c>
      <c r="AH38" s="32">
        <v>26780</v>
      </c>
      <c r="AI38" s="32"/>
      <c r="AJ38" s="31">
        <f t="shared" si="10"/>
        <v>0</v>
      </c>
      <c r="AK38" s="32">
        <v>0</v>
      </c>
      <c r="AL38" s="32">
        <v>48080.9</v>
      </c>
      <c r="AM38" s="31">
        <f t="shared" si="11"/>
        <v>0</v>
      </c>
      <c r="AN38" s="32">
        <v>48080.9</v>
      </c>
      <c r="AO38" s="32">
        <v>0</v>
      </c>
      <c r="AP38" s="31">
        <f t="shared" si="12"/>
        <v>0</v>
      </c>
      <c r="AQ38" s="32">
        <v>0</v>
      </c>
      <c r="AR38" s="32">
        <v>0</v>
      </c>
      <c r="AS38" s="31">
        <f t="shared" si="13"/>
        <v>0</v>
      </c>
      <c r="AT38" s="32">
        <v>0</v>
      </c>
      <c r="AU38" s="32">
        <v>173950</v>
      </c>
      <c r="AV38" s="31">
        <f t="shared" si="134"/>
        <v>0</v>
      </c>
      <c r="AW38" s="32">
        <v>173950</v>
      </c>
      <c r="AX38" s="32">
        <v>200550</v>
      </c>
      <c r="AY38" s="31">
        <f t="shared" si="135"/>
        <v>0</v>
      </c>
      <c r="AZ38" s="32">
        <v>200550</v>
      </c>
      <c r="BA38" s="32">
        <v>201000</v>
      </c>
      <c r="BB38" s="31">
        <f t="shared" si="136"/>
        <v>0</v>
      </c>
      <c r="BC38" s="32">
        <v>201000</v>
      </c>
      <c r="BD38" s="32">
        <v>129000</v>
      </c>
      <c r="BE38" s="31">
        <f t="shared" si="17"/>
        <v>0</v>
      </c>
      <c r="BF38" s="32">
        <v>129000</v>
      </c>
      <c r="BG38" s="32">
        <v>21261</v>
      </c>
      <c r="BH38" s="31">
        <f t="shared" si="18"/>
        <v>0</v>
      </c>
      <c r="BI38" s="32">
        <v>21261</v>
      </c>
      <c r="BJ38" s="32">
        <v>48001.6</v>
      </c>
      <c r="BK38" s="31">
        <f t="shared" si="19"/>
        <v>0</v>
      </c>
      <c r="BL38" s="32">
        <v>48001.6</v>
      </c>
      <c r="BM38" s="45">
        <f aca="true" t="shared" si="169" ref="BM38:BU38">AC38+AL38+AU38+BD38</f>
        <v>351030.9</v>
      </c>
      <c r="BN38" s="45">
        <f t="shared" si="169"/>
        <v>0</v>
      </c>
      <c r="BO38" s="45">
        <f t="shared" si="169"/>
        <v>351030.9</v>
      </c>
      <c r="BP38" s="45">
        <f t="shared" si="169"/>
        <v>248591</v>
      </c>
      <c r="BQ38" s="45">
        <f t="shared" si="169"/>
        <v>0</v>
      </c>
      <c r="BR38" s="45">
        <f t="shared" si="169"/>
        <v>248591</v>
      </c>
      <c r="BS38" s="45">
        <f t="shared" si="169"/>
        <v>249001.6</v>
      </c>
      <c r="BT38" s="45">
        <f t="shared" si="169"/>
        <v>0</v>
      </c>
      <c r="BU38" s="45">
        <f t="shared" si="169"/>
        <v>249001.6</v>
      </c>
      <c r="BV38" s="32">
        <v>78680</v>
      </c>
      <c r="BW38" s="31">
        <f t="shared" si="21"/>
        <v>-22268.621093591224</v>
      </c>
      <c r="BX38" s="32">
        <v>56411.378906408776</v>
      </c>
      <c r="BY38" s="32">
        <v>54000</v>
      </c>
      <c r="BZ38" s="31">
        <f t="shared" si="22"/>
        <v>-11321.086039221002</v>
      </c>
      <c r="CA38" s="32">
        <v>42678.913960779</v>
      </c>
      <c r="CB38" s="32">
        <v>58725</v>
      </c>
      <c r="CC38" s="31">
        <f t="shared" si="23"/>
        <v>0</v>
      </c>
      <c r="CD38" s="32">
        <v>58725</v>
      </c>
      <c r="CE38" s="32"/>
      <c r="CF38" s="31">
        <f t="shared" si="24"/>
        <v>0</v>
      </c>
      <c r="CG38" s="32"/>
      <c r="CH38" s="32"/>
      <c r="CI38" s="31">
        <f t="shared" si="25"/>
        <v>0</v>
      </c>
      <c r="CJ38" s="32"/>
      <c r="CK38" s="32"/>
      <c r="CL38" s="31">
        <f t="shared" si="26"/>
        <v>0</v>
      </c>
      <c r="CM38" s="53"/>
      <c r="CN38" s="45">
        <f aca="true" t="shared" si="170" ref="CN38:CV38">BV38+CE38</f>
        <v>78680</v>
      </c>
      <c r="CO38" s="45">
        <f t="shared" si="170"/>
        <v>-22268.621093591224</v>
      </c>
      <c r="CP38" s="45">
        <f t="shared" si="170"/>
        <v>56411.378906408776</v>
      </c>
      <c r="CQ38" s="45">
        <f t="shared" si="170"/>
        <v>54000</v>
      </c>
      <c r="CR38" s="45">
        <f t="shared" si="170"/>
        <v>-11321.086039221002</v>
      </c>
      <c r="CS38" s="45">
        <f t="shared" si="170"/>
        <v>42678.913960779</v>
      </c>
      <c r="CT38" s="45">
        <f t="shared" si="170"/>
        <v>58725</v>
      </c>
      <c r="CU38" s="45">
        <f t="shared" si="170"/>
        <v>0</v>
      </c>
      <c r="CV38" s="45">
        <f t="shared" si="170"/>
        <v>58725</v>
      </c>
      <c r="CW38" s="61">
        <f aca="true" t="shared" si="171" ref="CW38:DE38">T38+BM38+CN38</f>
        <v>509710.9</v>
      </c>
      <c r="CX38" s="61">
        <f t="shared" si="171"/>
        <v>-22268.621093591224</v>
      </c>
      <c r="CY38" s="61">
        <f t="shared" si="171"/>
        <v>487442.2789064088</v>
      </c>
      <c r="CZ38" s="61">
        <f t="shared" si="171"/>
        <v>331095</v>
      </c>
      <c r="DA38" s="61">
        <f t="shared" si="171"/>
        <v>-11321.086039221002</v>
      </c>
      <c r="DB38" s="61">
        <f t="shared" si="171"/>
        <v>319773.91396077897</v>
      </c>
      <c r="DC38" s="61">
        <f t="shared" si="171"/>
        <v>763456.6</v>
      </c>
      <c r="DD38" s="61">
        <f t="shared" si="171"/>
        <v>0</v>
      </c>
      <c r="DE38" s="61">
        <f t="shared" si="171"/>
        <v>763456.6</v>
      </c>
    </row>
    <row r="39" spans="1:109" ht="15">
      <c r="A39" s="33" t="s">
        <v>42</v>
      </c>
      <c r="B39" s="32"/>
      <c r="C39" s="31">
        <f t="shared" si="1"/>
        <v>0</v>
      </c>
      <c r="D39" s="32">
        <v>0</v>
      </c>
      <c r="E39" s="32"/>
      <c r="F39" s="31">
        <f t="shared" si="2"/>
        <v>0</v>
      </c>
      <c r="G39" s="32">
        <v>0</v>
      </c>
      <c r="H39" s="32"/>
      <c r="I39" s="31">
        <f t="shared" si="3"/>
        <v>0</v>
      </c>
      <c r="J39" s="32"/>
      <c r="K39" s="32">
        <v>25221</v>
      </c>
      <c r="L39" s="31">
        <f t="shared" si="4"/>
        <v>-15035</v>
      </c>
      <c r="M39" s="32">
        <v>10186</v>
      </c>
      <c r="N39" s="32">
        <v>1600</v>
      </c>
      <c r="O39" s="31">
        <f t="shared" si="5"/>
        <v>8586</v>
      </c>
      <c r="P39" s="32">
        <v>10186</v>
      </c>
      <c r="Q39" s="32">
        <v>3737</v>
      </c>
      <c r="R39" s="31">
        <f t="shared" si="6"/>
        <v>6449</v>
      </c>
      <c r="S39" s="32">
        <v>10186</v>
      </c>
      <c r="T39" s="45">
        <f aca="true" t="shared" si="172" ref="T39:AB39">B39+K39</f>
        <v>25221</v>
      </c>
      <c r="U39" s="45">
        <f t="shared" si="172"/>
        <v>-15035</v>
      </c>
      <c r="V39" s="45">
        <f t="shared" si="172"/>
        <v>10186</v>
      </c>
      <c r="W39" s="45">
        <f t="shared" si="172"/>
        <v>1600</v>
      </c>
      <c r="X39" s="45">
        <f t="shared" si="172"/>
        <v>8586</v>
      </c>
      <c r="Y39" s="45">
        <f t="shared" si="172"/>
        <v>10186</v>
      </c>
      <c r="Z39" s="45">
        <f t="shared" si="172"/>
        <v>3737</v>
      </c>
      <c r="AA39" s="45">
        <f t="shared" si="172"/>
        <v>6449</v>
      </c>
      <c r="AB39" s="45">
        <f t="shared" si="172"/>
        <v>10186</v>
      </c>
      <c r="AC39" s="32"/>
      <c r="AD39" s="31">
        <f t="shared" si="8"/>
        <v>0</v>
      </c>
      <c r="AE39" s="32">
        <v>0</v>
      </c>
      <c r="AF39" s="32"/>
      <c r="AG39" s="31">
        <f t="shared" si="9"/>
        <v>0</v>
      </c>
      <c r="AH39" s="32">
        <v>0</v>
      </c>
      <c r="AI39" s="32"/>
      <c r="AJ39" s="31">
        <f t="shared" si="10"/>
        <v>0</v>
      </c>
      <c r="AK39" s="32">
        <v>0</v>
      </c>
      <c r="AL39" s="32">
        <v>10000</v>
      </c>
      <c r="AM39" s="31">
        <f t="shared" si="11"/>
        <v>-3333.33</v>
      </c>
      <c r="AN39" s="32">
        <v>6666.67</v>
      </c>
      <c r="AO39" s="32">
        <v>10000</v>
      </c>
      <c r="AP39" s="31">
        <f t="shared" si="12"/>
        <v>-3333.33</v>
      </c>
      <c r="AQ39" s="32">
        <v>6666.67</v>
      </c>
      <c r="AR39" s="32">
        <v>0</v>
      </c>
      <c r="AS39" s="31">
        <f t="shared" si="13"/>
        <v>6666.67</v>
      </c>
      <c r="AT39" s="32">
        <v>6666.67</v>
      </c>
      <c r="AU39" s="32">
        <v>18000</v>
      </c>
      <c r="AV39" s="31">
        <f t="shared" si="134"/>
        <v>-6000</v>
      </c>
      <c r="AW39" s="32">
        <v>12000</v>
      </c>
      <c r="AX39" s="32">
        <v>18000</v>
      </c>
      <c r="AY39" s="31">
        <f t="shared" si="135"/>
        <v>-6000</v>
      </c>
      <c r="AZ39" s="32">
        <v>12000</v>
      </c>
      <c r="BA39" s="32"/>
      <c r="BB39" s="31">
        <f t="shared" si="136"/>
        <v>12000</v>
      </c>
      <c r="BC39" s="32">
        <v>12000</v>
      </c>
      <c r="BD39" s="32">
        <v>12620</v>
      </c>
      <c r="BE39" s="31">
        <f t="shared" si="17"/>
        <v>0</v>
      </c>
      <c r="BF39" s="32">
        <v>12620</v>
      </c>
      <c r="BG39" s="32">
        <v>9000</v>
      </c>
      <c r="BH39" s="31">
        <f t="shared" si="18"/>
        <v>0</v>
      </c>
      <c r="BI39" s="32">
        <v>9000</v>
      </c>
      <c r="BJ39" s="32">
        <v>9000</v>
      </c>
      <c r="BK39" s="31">
        <f t="shared" si="19"/>
        <v>0</v>
      </c>
      <c r="BL39" s="32">
        <v>9000</v>
      </c>
      <c r="BM39" s="45">
        <f aca="true" t="shared" si="173" ref="BM39:BU39">AC39+AL39+AU39+BD39</f>
        <v>40620</v>
      </c>
      <c r="BN39" s="45">
        <f t="shared" si="173"/>
        <v>-9333.33</v>
      </c>
      <c r="BO39" s="45">
        <f t="shared" si="173"/>
        <v>31286.67</v>
      </c>
      <c r="BP39" s="45">
        <f t="shared" si="173"/>
        <v>37000</v>
      </c>
      <c r="BQ39" s="45">
        <f t="shared" si="173"/>
        <v>-9333.33</v>
      </c>
      <c r="BR39" s="45">
        <f t="shared" si="173"/>
        <v>27666.67</v>
      </c>
      <c r="BS39" s="45">
        <f t="shared" si="173"/>
        <v>9000</v>
      </c>
      <c r="BT39" s="45">
        <f t="shared" si="173"/>
        <v>18666.67</v>
      </c>
      <c r="BU39" s="45">
        <f t="shared" si="173"/>
        <v>27666.67</v>
      </c>
      <c r="BV39" s="32"/>
      <c r="BW39" s="31">
        <f t="shared" si="21"/>
        <v>0</v>
      </c>
      <c r="BX39" s="32">
        <v>0</v>
      </c>
      <c r="BY39" s="32"/>
      <c r="BZ39" s="31">
        <f t="shared" si="22"/>
        <v>0</v>
      </c>
      <c r="CA39" s="32">
        <v>0</v>
      </c>
      <c r="CB39" s="32"/>
      <c r="CC39" s="31">
        <f t="shared" si="23"/>
        <v>0</v>
      </c>
      <c r="CD39" s="32">
        <v>0</v>
      </c>
      <c r="CE39" s="32">
        <v>991</v>
      </c>
      <c r="CF39" s="31">
        <f t="shared" si="24"/>
        <v>-660</v>
      </c>
      <c r="CG39" s="32">
        <v>331</v>
      </c>
      <c r="CH39" s="32">
        <v>0</v>
      </c>
      <c r="CI39" s="31">
        <f t="shared" si="25"/>
        <v>330</v>
      </c>
      <c r="CJ39" s="32">
        <v>330</v>
      </c>
      <c r="CK39" s="32">
        <v>0</v>
      </c>
      <c r="CL39" s="31">
        <f t="shared" si="26"/>
        <v>330</v>
      </c>
      <c r="CM39" s="53">
        <v>330</v>
      </c>
      <c r="CN39" s="45">
        <f aca="true" t="shared" si="174" ref="CN39:CV39">BV39+CE39</f>
        <v>991</v>
      </c>
      <c r="CO39" s="45">
        <f t="shared" si="174"/>
        <v>-660</v>
      </c>
      <c r="CP39" s="45">
        <f t="shared" si="174"/>
        <v>331</v>
      </c>
      <c r="CQ39" s="45">
        <f t="shared" si="174"/>
        <v>0</v>
      </c>
      <c r="CR39" s="45">
        <f t="shared" si="174"/>
        <v>330</v>
      </c>
      <c r="CS39" s="45">
        <f t="shared" si="174"/>
        <v>330</v>
      </c>
      <c r="CT39" s="45">
        <f t="shared" si="174"/>
        <v>0</v>
      </c>
      <c r="CU39" s="45">
        <f t="shared" si="174"/>
        <v>330</v>
      </c>
      <c r="CV39" s="45">
        <f t="shared" si="174"/>
        <v>330</v>
      </c>
      <c r="CW39" s="61">
        <f aca="true" t="shared" si="175" ref="CW39:DE39">T39+BM39+CN39</f>
        <v>66832</v>
      </c>
      <c r="CX39" s="61">
        <f t="shared" si="175"/>
        <v>-25028.33</v>
      </c>
      <c r="CY39" s="61">
        <f t="shared" si="175"/>
        <v>41803.67</v>
      </c>
      <c r="CZ39" s="61">
        <f t="shared" si="175"/>
        <v>38600</v>
      </c>
      <c r="DA39" s="61">
        <f t="shared" si="175"/>
        <v>-417.3299999999999</v>
      </c>
      <c r="DB39" s="61">
        <f t="shared" si="175"/>
        <v>38182.67</v>
      </c>
      <c r="DC39" s="61">
        <f t="shared" si="175"/>
        <v>12737</v>
      </c>
      <c r="DD39" s="61">
        <f t="shared" si="175"/>
        <v>25445.67</v>
      </c>
      <c r="DE39" s="61">
        <f t="shared" si="175"/>
        <v>38182.67</v>
      </c>
    </row>
    <row r="40" spans="1:109" ht="15">
      <c r="A40" s="33" t="s">
        <v>43</v>
      </c>
      <c r="B40" s="32">
        <v>611810.6</v>
      </c>
      <c r="C40" s="31">
        <f t="shared" si="1"/>
        <v>-500000</v>
      </c>
      <c r="D40" s="32">
        <v>111810.6</v>
      </c>
      <c r="E40" s="32">
        <v>271370.8</v>
      </c>
      <c r="F40" s="31">
        <f t="shared" si="2"/>
        <v>-180000</v>
      </c>
      <c r="G40" s="32">
        <v>91370.8</v>
      </c>
      <c r="H40" s="32">
        <v>105600</v>
      </c>
      <c r="I40" s="31">
        <f t="shared" si="3"/>
        <v>0</v>
      </c>
      <c r="J40" s="32">
        <v>105600</v>
      </c>
      <c r="K40" s="32">
        <v>320560.9</v>
      </c>
      <c r="L40" s="31">
        <f t="shared" si="4"/>
        <v>0</v>
      </c>
      <c r="M40" s="32">
        <v>320560.9</v>
      </c>
      <c r="N40" s="32">
        <v>486178.2</v>
      </c>
      <c r="O40" s="31">
        <f t="shared" si="5"/>
        <v>0</v>
      </c>
      <c r="P40" s="32">
        <v>486178.2</v>
      </c>
      <c r="Q40" s="32">
        <v>222981.7</v>
      </c>
      <c r="R40" s="31">
        <f t="shared" si="6"/>
        <v>0</v>
      </c>
      <c r="S40" s="32">
        <v>222981.7</v>
      </c>
      <c r="T40" s="45">
        <f aca="true" t="shared" si="176" ref="T40:AB40">B40+K40</f>
        <v>932371.5</v>
      </c>
      <c r="U40" s="45">
        <f t="shared" si="176"/>
        <v>-500000</v>
      </c>
      <c r="V40" s="45">
        <f t="shared" si="176"/>
        <v>432371.5</v>
      </c>
      <c r="W40" s="45">
        <f t="shared" si="176"/>
        <v>757549</v>
      </c>
      <c r="X40" s="45">
        <f t="shared" si="176"/>
        <v>-180000</v>
      </c>
      <c r="Y40" s="45">
        <f t="shared" si="176"/>
        <v>577549</v>
      </c>
      <c r="Z40" s="45">
        <f t="shared" si="176"/>
        <v>328581.7</v>
      </c>
      <c r="AA40" s="45">
        <f t="shared" si="176"/>
        <v>0</v>
      </c>
      <c r="AB40" s="45">
        <f t="shared" si="176"/>
        <v>328581.7</v>
      </c>
      <c r="AC40" s="32">
        <v>63552.86</v>
      </c>
      <c r="AD40" s="31">
        <f t="shared" si="8"/>
        <v>0</v>
      </c>
      <c r="AE40" s="32">
        <v>63552.86</v>
      </c>
      <c r="AF40" s="32">
        <v>114017.16</v>
      </c>
      <c r="AG40" s="31">
        <f t="shared" si="9"/>
        <v>0</v>
      </c>
      <c r="AH40" s="32">
        <v>114017.16</v>
      </c>
      <c r="AI40" s="32">
        <v>70115</v>
      </c>
      <c r="AJ40" s="31">
        <f t="shared" si="10"/>
        <v>0</v>
      </c>
      <c r="AK40" s="32">
        <v>70115</v>
      </c>
      <c r="AL40" s="32">
        <v>8743</v>
      </c>
      <c r="AM40" s="31">
        <f t="shared" si="11"/>
        <v>0</v>
      </c>
      <c r="AN40" s="32">
        <v>8743</v>
      </c>
      <c r="AO40" s="32">
        <v>28020</v>
      </c>
      <c r="AP40" s="31">
        <f t="shared" si="12"/>
        <v>0</v>
      </c>
      <c r="AQ40" s="32">
        <v>28020</v>
      </c>
      <c r="AR40" s="32">
        <v>26900</v>
      </c>
      <c r="AS40" s="31">
        <f t="shared" si="13"/>
        <v>0</v>
      </c>
      <c r="AT40" s="32">
        <v>26900</v>
      </c>
      <c r="AU40" s="32">
        <v>9500</v>
      </c>
      <c r="AV40" s="31">
        <f t="shared" si="134"/>
        <v>0</v>
      </c>
      <c r="AW40" s="32">
        <v>9500</v>
      </c>
      <c r="AX40" s="32">
        <v>1090</v>
      </c>
      <c r="AY40" s="31">
        <f t="shared" si="135"/>
        <v>0</v>
      </c>
      <c r="AZ40" s="32">
        <v>1090</v>
      </c>
      <c r="BA40" s="32"/>
      <c r="BB40" s="31">
        <f t="shared" si="136"/>
        <v>0</v>
      </c>
      <c r="BC40" s="32"/>
      <c r="BD40" s="32">
        <v>66114.53</v>
      </c>
      <c r="BE40" s="31">
        <f t="shared" si="17"/>
        <v>0</v>
      </c>
      <c r="BF40" s="32">
        <v>66114.53</v>
      </c>
      <c r="BG40" s="32">
        <v>215625</v>
      </c>
      <c r="BH40" s="31">
        <f t="shared" si="18"/>
        <v>0</v>
      </c>
      <c r="BI40" s="32">
        <v>215625</v>
      </c>
      <c r="BJ40" s="32">
        <v>103612.47</v>
      </c>
      <c r="BK40" s="31">
        <f t="shared" si="19"/>
        <v>0</v>
      </c>
      <c r="BL40" s="32">
        <v>103612.47</v>
      </c>
      <c r="BM40" s="45">
        <f aca="true" t="shared" si="177" ref="BM40:BU40">AC40+AL40+AU40+BD40</f>
        <v>147910.39</v>
      </c>
      <c r="BN40" s="45">
        <f t="shared" si="177"/>
        <v>0</v>
      </c>
      <c r="BO40" s="45">
        <f t="shared" si="177"/>
        <v>147910.39</v>
      </c>
      <c r="BP40" s="45">
        <f t="shared" si="177"/>
        <v>358752.16000000003</v>
      </c>
      <c r="BQ40" s="45">
        <f t="shared" si="177"/>
        <v>0</v>
      </c>
      <c r="BR40" s="45">
        <f t="shared" si="177"/>
        <v>358752.16000000003</v>
      </c>
      <c r="BS40" s="45">
        <f t="shared" si="177"/>
        <v>200627.47</v>
      </c>
      <c r="BT40" s="45">
        <f t="shared" si="177"/>
        <v>0</v>
      </c>
      <c r="BU40" s="45">
        <f t="shared" si="177"/>
        <v>200627.47</v>
      </c>
      <c r="BV40" s="32">
        <v>98648.84</v>
      </c>
      <c r="BW40" s="31">
        <f t="shared" si="21"/>
        <v>-27920.35637115284</v>
      </c>
      <c r="BX40" s="32">
        <v>70728.48362884716</v>
      </c>
      <c r="BY40" s="32">
        <v>60952.3</v>
      </c>
      <c r="BZ40" s="31">
        <f t="shared" si="22"/>
        <v>-12778.6339368224</v>
      </c>
      <c r="CA40" s="32">
        <v>48173.6660631776</v>
      </c>
      <c r="CB40" s="32">
        <v>50604</v>
      </c>
      <c r="CC40" s="31">
        <f t="shared" si="23"/>
        <v>0</v>
      </c>
      <c r="CD40" s="32">
        <v>50604</v>
      </c>
      <c r="CE40" s="32">
        <v>62708.8</v>
      </c>
      <c r="CF40" s="31">
        <f t="shared" si="24"/>
        <v>0</v>
      </c>
      <c r="CG40" s="32">
        <v>62708.8</v>
      </c>
      <c r="CH40" s="32">
        <v>56428.4</v>
      </c>
      <c r="CI40" s="31">
        <f t="shared" si="25"/>
        <v>0</v>
      </c>
      <c r="CJ40" s="32">
        <v>56428.4</v>
      </c>
      <c r="CK40" s="32">
        <v>21941.72</v>
      </c>
      <c r="CL40" s="31">
        <f t="shared" si="26"/>
        <v>0</v>
      </c>
      <c r="CM40" s="53">
        <v>21941.72</v>
      </c>
      <c r="CN40" s="45">
        <f aca="true" t="shared" si="178" ref="CN40:CV40">BV40+CE40</f>
        <v>161357.64</v>
      </c>
      <c r="CO40" s="45">
        <f t="shared" si="178"/>
        <v>-27920.35637115284</v>
      </c>
      <c r="CP40" s="45">
        <f t="shared" si="178"/>
        <v>133437.28362884716</v>
      </c>
      <c r="CQ40" s="45">
        <f t="shared" si="178"/>
        <v>117380.70000000001</v>
      </c>
      <c r="CR40" s="45">
        <f t="shared" si="178"/>
        <v>-12778.6339368224</v>
      </c>
      <c r="CS40" s="45">
        <f t="shared" si="178"/>
        <v>104602.0660631776</v>
      </c>
      <c r="CT40" s="45">
        <f t="shared" si="178"/>
        <v>72545.72</v>
      </c>
      <c r="CU40" s="45">
        <f t="shared" si="178"/>
        <v>0</v>
      </c>
      <c r="CV40" s="45">
        <f t="shared" si="178"/>
        <v>72545.72</v>
      </c>
      <c r="CW40" s="61">
        <f aca="true" t="shared" si="179" ref="CW40:DE40">T40+BM40+CN40</f>
        <v>1241639.5300000003</v>
      </c>
      <c r="CX40" s="61">
        <f t="shared" si="179"/>
        <v>-527920.3563711528</v>
      </c>
      <c r="CY40" s="61">
        <f t="shared" si="179"/>
        <v>713719.1736288471</v>
      </c>
      <c r="CZ40" s="61">
        <f t="shared" si="179"/>
        <v>1233681.86</v>
      </c>
      <c r="DA40" s="61">
        <f t="shared" si="179"/>
        <v>-192778.6339368224</v>
      </c>
      <c r="DB40" s="61">
        <f t="shared" si="179"/>
        <v>1040903.2260631777</v>
      </c>
      <c r="DC40" s="61">
        <f t="shared" si="179"/>
        <v>601754.89</v>
      </c>
      <c r="DD40" s="61">
        <f t="shared" si="179"/>
        <v>0</v>
      </c>
      <c r="DE40" s="61">
        <f t="shared" si="179"/>
        <v>601754.89</v>
      </c>
    </row>
    <row r="41" spans="1:109" ht="15">
      <c r="A41" s="33" t="s">
        <v>44</v>
      </c>
      <c r="B41" s="32"/>
      <c r="C41" s="31">
        <f t="shared" si="1"/>
        <v>0</v>
      </c>
      <c r="D41" s="32">
        <v>0</v>
      </c>
      <c r="E41" s="32"/>
      <c r="F41" s="31">
        <f t="shared" si="2"/>
        <v>0</v>
      </c>
      <c r="G41" s="32">
        <v>0</v>
      </c>
      <c r="H41" s="32"/>
      <c r="I41" s="31">
        <f t="shared" si="3"/>
        <v>0</v>
      </c>
      <c r="J41" s="32"/>
      <c r="K41" s="32"/>
      <c r="L41" s="31">
        <f t="shared" si="4"/>
        <v>0</v>
      </c>
      <c r="M41" s="32">
        <v>0</v>
      </c>
      <c r="N41" s="32"/>
      <c r="O41" s="31">
        <f t="shared" si="5"/>
        <v>0</v>
      </c>
      <c r="P41" s="32">
        <v>0</v>
      </c>
      <c r="Q41" s="32"/>
      <c r="R41" s="31">
        <f t="shared" si="6"/>
        <v>0</v>
      </c>
      <c r="S41" s="32">
        <v>0</v>
      </c>
      <c r="T41" s="45">
        <f aca="true" t="shared" si="180" ref="T41:AB41">B41+K41</f>
        <v>0</v>
      </c>
      <c r="U41" s="45">
        <f t="shared" si="180"/>
        <v>0</v>
      </c>
      <c r="V41" s="45">
        <f t="shared" si="180"/>
        <v>0</v>
      </c>
      <c r="W41" s="45">
        <f t="shared" si="180"/>
        <v>0</v>
      </c>
      <c r="X41" s="45">
        <f t="shared" si="180"/>
        <v>0</v>
      </c>
      <c r="Y41" s="45">
        <f t="shared" si="180"/>
        <v>0</v>
      </c>
      <c r="Z41" s="45">
        <f t="shared" si="180"/>
        <v>0</v>
      </c>
      <c r="AA41" s="45">
        <f t="shared" si="180"/>
        <v>0</v>
      </c>
      <c r="AB41" s="45">
        <f t="shared" si="180"/>
        <v>0</v>
      </c>
      <c r="AC41" s="32"/>
      <c r="AD41" s="31">
        <f t="shared" si="8"/>
        <v>0</v>
      </c>
      <c r="AE41" s="32">
        <v>0</v>
      </c>
      <c r="AF41" s="32"/>
      <c r="AG41" s="31">
        <f t="shared" si="9"/>
        <v>0</v>
      </c>
      <c r="AH41" s="32">
        <v>0</v>
      </c>
      <c r="AI41" s="32"/>
      <c r="AJ41" s="31">
        <f t="shared" si="10"/>
        <v>0</v>
      </c>
      <c r="AK41" s="32">
        <v>0</v>
      </c>
      <c r="AL41" s="32">
        <v>0</v>
      </c>
      <c r="AM41" s="31">
        <f t="shared" si="11"/>
        <v>0</v>
      </c>
      <c r="AN41" s="32">
        <v>0</v>
      </c>
      <c r="AO41" s="32">
        <v>0</v>
      </c>
      <c r="AP41" s="31">
        <f t="shared" si="12"/>
        <v>0</v>
      </c>
      <c r="AQ41" s="32">
        <v>0</v>
      </c>
      <c r="AR41" s="32">
        <v>0</v>
      </c>
      <c r="AS41" s="31">
        <f t="shared" si="13"/>
        <v>0</v>
      </c>
      <c r="AT41" s="32">
        <v>0</v>
      </c>
      <c r="AU41" s="32"/>
      <c r="AV41" s="31">
        <f t="shared" si="134"/>
        <v>0</v>
      </c>
      <c r="AW41" s="32"/>
      <c r="AX41" s="32"/>
      <c r="AY41" s="31">
        <f t="shared" si="135"/>
        <v>0</v>
      </c>
      <c r="AZ41" s="32"/>
      <c r="BA41" s="32"/>
      <c r="BB41" s="31">
        <f t="shared" si="136"/>
        <v>0</v>
      </c>
      <c r="BC41" s="32"/>
      <c r="BD41" s="32"/>
      <c r="BE41" s="31">
        <f t="shared" si="17"/>
        <v>0</v>
      </c>
      <c r="BF41" s="32"/>
      <c r="BG41" s="32"/>
      <c r="BH41" s="31">
        <f t="shared" si="18"/>
        <v>0</v>
      </c>
      <c r="BI41" s="32"/>
      <c r="BJ41" s="32"/>
      <c r="BK41" s="31">
        <f t="shared" si="19"/>
        <v>0</v>
      </c>
      <c r="BL41" s="32"/>
      <c r="BM41" s="45">
        <f aca="true" t="shared" si="181" ref="BM41:BU41">AC41+AL41+AU41+BD41</f>
        <v>0</v>
      </c>
      <c r="BN41" s="45">
        <f t="shared" si="181"/>
        <v>0</v>
      </c>
      <c r="BO41" s="45">
        <f t="shared" si="181"/>
        <v>0</v>
      </c>
      <c r="BP41" s="45">
        <f t="shared" si="181"/>
        <v>0</v>
      </c>
      <c r="BQ41" s="45">
        <f t="shared" si="181"/>
        <v>0</v>
      </c>
      <c r="BR41" s="45">
        <f t="shared" si="181"/>
        <v>0</v>
      </c>
      <c r="BS41" s="45">
        <f t="shared" si="181"/>
        <v>0</v>
      </c>
      <c r="BT41" s="45">
        <f t="shared" si="181"/>
        <v>0</v>
      </c>
      <c r="BU41" s="45">
        <f t="shared" si="181"/>
        <v>0</v>
      </c>
      <c r="BV41" s="32"/>
      <c r="BW41" s="31">
        <f t="shared" si="21"/>
        <v>0</v>
      </c>
      <c r="BX41" s="32">
        <v>0</v>
      </c>
      <c r="BY41" s="32"/>
      <c r="BZ41" s="31">
        <f t="shared" si="22"/>
        <v>0</v>
      </c>
      <c r="CA41" s="32">
        <v>0</v>
      </c>
      <c r="CB41" s="32"/>
      <c r="CC41" s="31">
        <f t="shared" si="23"/>
        <v>0</v>
      </c>
      <c r="CD41" s="32">
        <v>0</v>
      </c>
      <c r="CE41" s="32"/>
      <c r="CF41" s="31">
        <f t="shared" si="24"/>
        <v>0</v>
      </c>
      <c r="CG41" s="32"/>
      <c r="CH41" s="32"/>
      <c r="CI41" s="31">
        <f t="shared" si="25"/>
        <v>0</v>
      </c>
      <c r="CJ41" s="32"/>
      <c r="CK41" s="32"/>
      <c r="CL41" s="31">
        <f t="shared" si="26"/>
        <v>0</v>
      </c>
      <c r="CM41" s="53"/>
      <c r="CN41" s="45">
        <f aca="true" t="shared" si="182" ref="CN41:CV41">BV41+CE41</f>
        <v>0</v>
      </c>
      <c r="CO41" s="45">
        <f t="shared" si="182"/>
        <v>0</v>
      </c>
      <c r="CP41" s="45">
        <f t="shared" si="182"/>
        <v>0</v>
      </c>
      <c r="CQ41" s="45">
        <f t="shared" si="182"/>
        <v>0</v>
      </c>
      <c r="CR41" s="45">
        <f t="shared" si="182"/>
        <v>0</v>
      </c>
      <c r="CS41" s="45">
        <f t="shared" si="182"/>
        <v>0</v>
      </c>
      <c r="CT41" s="45">
        <f t="shared" si="182"/>
        <v>0</v>
      </c>
      <c r="CU41" s="45">
        <f t="shared" si="182"/>
        <v>0</v>
      </c>
      <c r="CV41" s="45">
        <f t="shared" si="182"/>
        <v>0</v>
      </c>
      <c r="CW41" s="61">
        <f aca="true" t="shared" si="183" ref="CW41:DE41">T41+BM41+CN41</f>
        <v>0</v>
      </c>
      <c r="CX41" s="61">
        <f t="shared" si="183"/>
        <v>0</v>
      </c>
      <c r="CY41" s="61">
        <f t="shared" si="183"/>
        <v>0</v>
      </c>
      <c r="CZ41" s="61">
        <f t="shared" si="183"/>
        <v>0</v>
      </c>
      <c r="DA41" s="61">
        <f t="shared" si="183"/>
        <v>0</v>
      </c>
      <c r="DB41" s="61">
        <f t="shared" si="183"/>
        <v>0</v>
      </c>
      <c r="DC41" s="61">
        <f t="shared" si="183"/>
        <v>0</v>
      </c>
      <c r="DD41" s="61">
        <f t="shared" si="183"/>
        <v>0</v>
      </c>
      <c r="DE41" s="61">
        <f t="shared" si="183"/>
        <v>0</v>
      </c>
    </row>
    <row r="42" spans="1:109" ht="15">
      <c r="A42" s="33" t="s">
        <v>45</v>
      </c>
      <c r="B42" s="32"/>
      <c r="C42" s="31">
        <f t="shared" si="1"/>
        <v>0</v>
      </c>
      <c r="D42" s="32">
        <v>0</v>
      </c>
      <c r="E42" s="32"/>
      <c r="F42" s="31">
        <f t="shared" si="2"/>
        <v>0</v>
      </c>
      <c r="G42" s="32">
        <v>0</v>
      </c>
      <c r="H42" s="32"/>
      <c r="I42" s="31">
        <f t="shared" si="3"/>
        <v>0</v>
      </c>
      <c r="J42" s="32"/>
      <c r="K42" s="32"/>
      <c r="L42" s="31">
        <f t="shared" si="4"/>
        <v>0</v>
      </c>
      <c r="M42" s="32">
        <v>0</v>
      </c>
      <c r="N42" s="32"/>
      <c r="O42" s="31">
        <f t="shared" si="5"/>
        <v>0</v>
      </c>
      <c r="P42" s="32">
        <v>0</v>
      </c>
      <c r="Q42" s="32"/>
      <c r="R42" s="31">
        <f t="shared" si="6"/>
        <v>0</v>
      </c>
      <c r="S42" s="32">
        <v>0</v>
      </c>
      <c r="T42" s="45">
        <f aca="true" t="shared" si="184" ref="T42:AB42">B42+K42</f>
        <v>0</v>
      </c>
      <c r="U42" s="45">
        <f t="shared" si="184"/>
        <v>0</v>
      </c>
      <c r="V42" s="45">
        <f t="shared" si="184"/>
        <v>0</v>
      </c>
      <c r="W42" s="45">
        <f t="shared" si="184"/>
        <v>0</v>
      </c>
      <c r="X42" s="45">
        <f t="shared" si="184"/>
        <v>0</v>
      </c>
      <c r="Y42" s="45">
        <f t="shared" si="184"/>
        <v>0</v>
      </c>
      <c r="Z42" s="45">
        <f t="shared" si="184"/>
        <v>0</v>
      </c>
      <c r="AA42" s="45">
        <f t="shared" si="184"/>
        <v>0</v>
      </c>
      <c r="AB42" s="45">
        <f t="shared" si="184"/>
        <v>0</v>
      </c>
      <c r="AC42" s="32"/>
      <c r="AD42" s="31">
        <f t="shared" si="8"/>
        <v>0</v>
      </c>
      <c r="AE42" s="32">
        <v>0</v>
      </c>
      <c r="AF42" s="32"/>
      <c r="AG42" s="31">
        <f t="shared" si="9"/>
        <v>0</v>
      </c>
      <c r="AH42" s="32">
        <v>0</v>
      </c>
      <c r="AI42" s="32"/>
      <c r="AJ42" s="31">
        <f t="shared" si="10"/>
        <v>0</v>
      </c>
      <c r="AK42" s="32">
        <v>0</v>
      </c>
      <c r="AL42" s="32">
        <v>0</v>
      </c>
      <c r="AM42" s="31">
        <f t="shared" si="11"/>
        <v>0</v>
      </c>
      <c r="AN42" s="32">
        <v>0</v>
      </c>
      <c r="AO42" s="32">
        <v>0</v>
      </c>
      <c r="AP42" s="31">
        <f t="shared" si="12"/>
        <v>0</v>
      </c>
      <c r="AQ42" s="32">
        <v>0</v>
      </c>
      <c r="AR42" s="32">
        <v>0</v>
      </c>
      <c r="AS42" s="31">
        <f t="shared" si="13"/>
        <v>0</v>
      </c>
      <c r="AT42" s="32">
        <v>0</v>
      </c>
      <c r="AU42" s="32"/>
      <c r="AV42" s="31">
        <f t="shared" si="134"/>
        <v>0</v>
      </c>
      <c r="AW42" s="32"/>
      <c r="AX42" s="32"/>
      <c r="AY42" s="31">
        <f t="shared" si="135"/>
        <v>0</v>
      </c>
      <c r="AZ42" s="32"/>
      <c r="BA42" s="32"/>
      <c r="BB42" s="31">
        <f t="shared" si="136"/>
        <v>0</v>
      </c>
      <c r="BC42" s="32"/>
      <c r="BD42" s="32"/>
      <c r="BE42" s="31">
        <f t="shared" si="17"/>
        <v>0</v>
      </c>
      <c r="BF42" s="32"/>
      <c r="BG42" s="32"/>
      <c r="BH42" s="31">
        <f t="shared" si="18"/>
        <v>0</v>
      </c>
      <c r="BI42" s="32"/>
      <c r="BJ42" s="32"/>
      <c r="BK42" s="31">
        <f t="shared" si="19"/>
        <v>0</v>
      </c>
      <c r="BL42" s="32"/>
      <c r="BM42" s="45">
        <f aca="true" t="shared" si="185" ref="BM42:BU42">AC42+AL42+AU42+BD42</f>
        <v>0</v>
      </c>
      <c r="BN42" s="45">
        <f t="shared" si="185"/>
        <v>0</v>
      </c>
      <c r="BO42" s="45">
        <f t="shared" si="185"/>
        <v>0</v>
      </c>
      <c r="BP42" s="45">
        <f t="shared" si="185"/>
        <v>0</v>
      </c>
      <c r="BQ42" s="45">
        <f t="shared" si="185"/>
        <v>0</v>
      </c>
      <c r="BR42" s="45">
        <f t="shared" si="185"/>
        <v>0</v>
      </c>
      <c r="BS42" s="45">
        <f t="shared" si="185"/>
        <v>0</v>
      </c>
      <c r="BT42" s="45">
        <f t="shared" si="185"/>
        <v>0</v>
      </c>
      <c r="BU42" s="45">
        <f t="shared" si="185"/>
        <v>0</v>
      </c>
      <c r="BV42" s="32"/>
      <c r="BW42" s="31">
        <f t="shared" si="21"/>
        <v>0</v>
      </c>
      <c r="BX42" s="32">
        <v>0</v>
      </c>
      <c r="BY42" s="32"/>
      <c r="BZ42" s="31">
        <f t="shared" si="22"/>
        <v>0</v>
      </c>
      <c r="CA42" s="32">
        <v>0</v>
      </c>
      <c r="CB42" s="32"/>
      <c r="CC42" s="31">
        <f t="shared" si="23"/>
        <v>0</v>
      </c>
      <c r="CD42" s="32">
        <v>0</v>
      </c>
      <c r="CE42" s="32"/>
      <c r="CF42" s="31">
        <f t="shared" si="24"/>
        <v>0</v>
      </c>
      <c r="CG42" s="32"/>
      <c r="CH42" s="32"/>
      <c r="CI42" s="31">
        <f t="shared" si="25"/>
        <v>0</v>
      </c>
      <c r="CJ42" s="32"/>
      <c r="CK42" s="32"/>
      <c r="CL42" s="31">
        <f t="shared" si="26"/>
        <v>0</v>
      </c>
      <c r="CM42" s="53"/>
      <c r="CN42" s="45">
        <f aca="true" t="shared" si="186" ref="CN42:CV42">BV42+CE42</f>
        <v>0</v>
      </c>
      <c r="CO42" s="45">
        <f t="shared" si="186"/>
        <v>0</v>
      </c>
      <c r="CP42" s="45">
        <f t="shared" si="186"/>
        <v>0</v>
      </c>
      <c r="CQ42" s="45">
        <f t="shared" si="186"/>
        <v>0</v>
      </c>
      <c r="CR42" s="45">
        <f t="shared" si="186"/>
        <v>0</v>
      </c>
      <c r="CS42" s="45">
        <f t="shared" si="186"/>
        <v>0</v>
      </c>
      <c r="CT42" s="45">
        <f t="shared" si="186"/>
        <v>0</v>
      </c>
      <c r="CU42" s="45">
        <f t="shared" si="186"/>
        <v>0</v>
      </c>
      <c r="CV42" s="45">
        <f t="shared" si="186"/>
        <v>0</v>
      </c>
      <c r="CW42" s="61">
        <f aca="true" t="shared" si="187" ref="CW42:DE42">T42+BM42+CN42</f>
        <v>0</v>
      </c>
      <c r="CX42" s="61">
        <f t="shared" si="187"/>
        <v>0</v>
      </c>
      <c r="CY42" s="61">
        <f t="shared" si="187"/>
        <v>0</v>
      </c>
      <c r="CZ42" s="61">
        <f t="shared" si="187"/>
        <v>0</v>
      </c>
      <c r="DA42" s="61">
        <f t="shared" si="187"/>
        <v>0</v>
      </c>
      <c r="DB42" s="61">
        <f t="shared" si="187"/>
        <v>0</v>
      </c>
      <c r="DC42" s="61">
        <f t="shared" si="187"/>
        <v>0</v>
      </c>
      <c r="DD42" s="61">
        <f t="shared" si="187"/>
        <v>0</v>
      </c>
      <c r="DE42" s="61">
        <f t="shared" si="187"/>
        <v>0</v>
      </c>
    </row>
    <row r="43" spans="1:109" ht="15">
      <c r="A43" s="33" t="s">
        <v>46</v>
      </c>
      <c r="B43" s="32">
        <v>1013249.2</v>
      </c>
      <c r="C43" s="31">
        <f t="shared" si="1"/>
        <v>-1013249.2</v>
      </c>
      <c r="D43" s="32">
        <v>0</v>
      </c>
      <c r="E43" s="32">
        <v>780000</v>
      </c>
      <c r="F43" s="31">
        <f t="shared" si="2"/>
        <v>-780000</v>
      </c>
      <c r="G43" s="32">
        <v>0</v>
      </c>
      <c r="H43" s="32">
        <v>660000</v>
      </c>
      <c r="I43" s="31">
        <f t="shared" si="3"/>
        <v>-660000</v>
      </c>
      <c r="J43" s="32">
        <v>0</v>
      </c>
      <c r="K43" s="32">
        <v>239000</v>
      </c>
      <c r="L43" s="31">
        <f t="shared" si="4"/>
        <v>0</v>
      </c>
      <c r="M43" s="32">
        <v>239000</v>
      </c>
      <c r="N43" s="32">
        <v>304809.1</v>
      </c>
      <c r="O43" s="31">
        <f t="shared" si="5"/>
        <v>0</v>
      </c>
      <c r="P43" s="32">
        <v>304809.1</v>
      </c>
      <c r="Q43" s="32">
        <v>252351.26</v>
      </c>
      <c r="R43" s="31">
        <f t="shared" si="6"/>
        <v>0</v>
      </c>
      <c r="S43" s="32">
        <v>252351.26</v>
      </c>
      <c r="T43" s="45">
        <f aca="true" t="shared" si="188" ref="T43:AB43">B43+K43</f>
        <v>1252249.2</v>
      </c>
      <c r="U43" s="45">
        <f t="shared" si="188"/>
        <v>-1013249.2</v>
      </c>
      <c r="V43" s="45">
        <f t="shared" si="188"/>
        <v>239000</v>
      </c>
      <c r="W43" s="45">
        <f t="shared" si="188"/>
        <v>1084809.1</v>
      </c>
      <c r="X43" s="45">
        <f t="shared" si="188"/>
        <v>-780000</v>
      </c>
      <c r="Y43" s="45">
        <f t="shared" si="188"/>
        <v>304809.1</v>
      </c>
      <c r="Z43" s="45">
        <f t="shared" si="188"/>
        <v>912351.26</v>
      </c>
      <c r="AA43" s="45">
        <f t="shared" si="188"/>
        <v>-660000</v>
      </c>
      <c r="AB43" s="45">
        <f t="shared" si="188"/>
        <v>252351.26</v>
      </c>
      <c r="AC43" s="32">
        <v>231225</v>
      </c>
      <c r="AD43" s="31">
        <f t="shared" si="8"/>
        <v>-192000</v>
      </c>
      <c r="AE43" s="32">
        <v>39225</v>
      </c>
      <c r="AF43" s="32">
        <v>88200</v>
      </c>
      <c r="AG43" s="31">
        <f t="shared" si="9"/>
        <v>-45000</v>
      </c>
      <c r="AH43" s="32">
        <v>43200</v>
      </c>
      <c r="AI43" s="32">
        <v>88400</v>
      </c>
      <c r="AJ43" s="31">
        <f t="shared" si="10"/>
        <v>0</v>
      </c>
      <c r="AK43" s="32">
        <v>88400</v>
      </c>
      <c r="AL43" s="32">
        <v>353522</v>
      </c>
      <c r="AM43" s="31">
        <f t="shared" si="11"/>
        <v>-148000</v>
      </c>
      <c r="AN43" s="32">
        <v>205522</v>
      </c>
      <c r="AO43" s="32">
        <v>361679</v>
      </c>
      <c r="AP43" s="31">
        <f t="shared" si="12"/>
        <v>-40000</v>
      </c>
      <c r="AQ43" s="32">
        <v>321679</v>
      </c>
      <c r="AR43" s="32">
        <v>367304</v>
      </c>
      <c r="AS43" s="31">
        <f t="shared" si="13"/>
        <v>-14000</v>
      </c>
      <c r="AT43" s="32">
        <v>353304</v>
      </c>
      <c r="AU43" s="32">
        <v>130379.32</v>
      </c>
      <c r="AV43" s="31">
        <f t="shared" si="134"/>
        <v>0</v>
      </c>
      <c r="AW43" s="32">
        <v>130379.32</v>
      </c>
      <c r="AX43" s="32">
        <v>274689.56</v>
      </c>
      <c r="AY43" s="31">
        <f t="shared" si="135"/>
        <v>0</v>
      </c>
      <c r="AZ43" s="32">
        <v>274689.56</v>
      </c>
      <c r="BA43" s="32">
        <v>154116.44</v>
      </c>
      <c r="BB43" s="31">
        <f t="shared" si="136"/>
        <v>0</v>
      </c>
      <c r="BC43" s="32">
        <v>154116.44</v>
      </c>
      <c r="BD43" s="32">
        <v>104000</v>
      </c>
      <c r="BE43" s="31">
        <f t="shared" si="17"/>
        <v>0</v>
      </c>
      <c r="BF43" s="32">
        <v>104000</v>
      </c>
      <c r="BG43" s="32">
        <v>102794.64</v>
      </c>
      <c r="BH43" s="31">
        <f t="shared" si="18"/>
        <v>0</v>
      </c>
      <c r="BI43" s="32">
        <v>102794.64</v>
      </c>
      <c r="BJ43" s="32">
        <v>117830</v>
      </c>
      <c r="BK43" s="31">
        <f t="shared" si="19"/>
        <v>0</v>
      </c>
      <c r="BL43" s="32">
        <v>117830</v>
      </c>
      <c r="BM43" s="45">
        <f aca="true" t="shared" si="189" ref="BM43:BU43">AC43+AL43+AU43+BD43</f>
        <v>819126.3200000001</v>
      </c>
      <c r="BN43" s="45">
        <f t="shared" si="189"/>
        <v>-340000</v>
      </c>
      <c r="BO43" s="45">
        <f t="shared" si="189"/>
        <v>479126.32</v>
      </c>
      <c r="BP43" s="45">
        <f t="shared" si="189"/>
        <v>827363.2000000001</v>
      </c>
      <c r="BQ43" s="45">
        <f t="shared" si="189"/>
        <v>-85000</v>
      </c>
      <c r="BR43" s="45">
        <f t="shared" si="189"/>
        <v>742363.2000000001</v>
      </c>
      <c r="BS43" s="45">
        <f t="shared" si="189"/>
        <v>727650.44</v>
      </c>
      <c r="BT43" s="45">
        <f t="shared" si="189"/>
        <v>-14000</v>
      </c>
      <c r="BU43" s="45">
        <f t="shared" si="189"/>
        <v>713650.44</v>
      </c>
      <c r="BV43" s="32">
        <v>80000</v>
      </c>
      <c r="BW43" s="31">
        <f t="shared" si="21"/>
        <v>-22642.217685400334</v>
      </c>
      <c r="BX43" s="32">
        <v>57357.782314599666</v>
      </c>
      <c r="BY43" s="32">
        <v>86000</v>
      </c>
      <c r="BZ43" s="31">
        <f t="shared" si="22"/>
        <v>-18029.877766166697</v>
      </c>
      <c r="CA43" s="32">
        <v>67970.1222338333</v>
      </c>
      <c r="CB43" s="32">
        <v>64400</v>
      </c>
      <c r="CC43" s="31">
        <f t="shared" si="23"/>
        <v>-64400</v>
      </c>
      <c r="CD43" s="32">
        <v>0</v>
      </c>
      <c r="CE43" s="32">
        <v>139085.32</v>
      </c>
      <c r="CF43" s="31">
        <f t="shared" si="24"/>
        <v>0</v>
      </c>
      <c r="CG43" s="32">
        <v>139085.32</v>
      </c>
      <c r="CH43" s="32">
        <v>111199.2</v>
      </c>
      <c r="CI43" s="31">
        <f t="shared" si="25"/>
        <v>0</v>
      </c>
      <c r="CJ43" s="32">
        <v>111199.2</v>
      </c>
      <c r="CK43" s="32">
        <v>220770</v>
      </c>
      <c r="CL43" s="31">
        <f t="shared" si="26"/>
        <v>-132170</v>
      </c>
      <c r="CM43" s="53">
        <v>88600</v>
      </c>
      <c r="CN43" s="45">
        <f aca="true" t="shared" si="190" ref="CN43:CV43">BV43+CE43</f>
        <v>219085.32</v>
      </c>
      <c r="CO43" s="45">
        <f t="shared" si="190"/>
        <v>-22642.217685400334</v>
      </c>
      <c r="CP43" s="45">
        <f t="shared" si="190"/>
        <v>196443.10231459967</v>
      </c>
      <c r="CQ43" s="45">
        <f t="shared" si="190"/>
        <v>197199.2</v>
      </c>
      <c r="CR43" s="45">
        <f t="shared" si="190"/>
        <v>-18029.877766166697</v>
      </c>
      <c r="CS43" s="45">
        <f t="shared" si="190"/>
        <v>179169.3222338333</v>
      </c>
      <c r="CT43" s="45">
        <f t="shared" si="190"/>
        <v>285170</v>
      </c>
      <c r="CU43" s="45">
        <f t="shared" si="190"/>
        <v>-196570</v>
      </c>
      <c r="CV43" s="45">
        <f t="shared" si="190"/>
        <v>88600</v>
      </c>
      <c r="CW43" s="61">
        <f aca="true" t="shared" si="191" ref="CW43:DE43">T43+BM43+CN43</f>
        <v>2290460.84</v>
      </c>
      <c r="CX43" s="61">
        <f t="shared" si="191"/>
        <v>-1375891.4176854002</v>
      </c>
      <c r="CY43" s="61">
        <f t="shared" si="191"/>
        <v>914569.4223145997</v>
      </c>
      <c r="CZ43" s="61">
        <f t="shared" si="191"/>
        <v>2109371.5000000005</v>
      </c>
      <c r="DA43" s="61">
        <f t="shared" si="191"/>
        <v>-883029.8777661667</v>
      </c>
      <c r="DB43" s="61">
        <f t="shared" si="191"/>
        <v>1226341.6222338334</v>
      </c>
      <c r="DC43" s="61">
        <f t="shared" si="191"/>
        <v>1925171.7</v>
      </c>
      <c r="DD43" s="61">
        <f t="shared" si="191"/>
        <v>-870570</v>
      </c>
      <c r="DE43" s="61">
        <f t="shared" si="191"/>
        <v>1054601.7</v>
      </c>
    </row>
    <row r="44" spans="1:109" ht="15">
      <c r="A44" s="33" t="s">
        <v>47</v>
      </c>
      <c r="B44" s="32">
        <v>928988</v>
      </c>
      <c r="C44" s="31">
        <f t="shared" si="1"/>
        <v>-82988</v>
      </c>
      <c r="D44" s="32">
        <v>846000</v>
      </c>
      <c r="E44" s="32">
        <v>1550500</v>
      </c>
      <c r="F44" s="31">
        <f t="shared" si="2"/>
        <v>0</v>
      </c>
      <c r="G44" s="32">
        <v>1550500</v>
      </c>
      <c r="H44" s="32">
        <v>1414250</v>
      </c>
      <c r="I44" s="31">
        <f t="shared" si="3"/>
        <v>-80000</v>
      </c>
      <c r="J44" s="32">
        <v>1334250</v>
      </c>
      <c r="K44" s="32">
        <v>1337318.85</v>
      </c>
      <c r="L44" s="31">
        <f t="shared" si="4"/>
        <v>0</v>
      </c>
      <c r="M44" s="32">
        <v>1337318.85</v>
      </c>
      <c r="N44" s="32">
        <v>1219085</v>
      </c>
      <c r="O44" s="31">
        <f t="shared" si="5"/>
        <v>0</v>
      </c>
      <c r="P44" s="32">
        <v>1219085</v>
      </c>
      <c r="Q44" s="32">
        <v>1876217.5</v>
      </c>
      <c r="R44" s="31">
        <f t="shared" si="6"/>
        <v>0</v>
      </c>
      <c r="S44" s="32">
        <v>1876217.5</v>
      </c>
      <c r="T44" s="45">
        <f aca="true" t="shared" si="192" ref="T44:AB44">B44+K44</f>
        <v>2266306.85</v>
      </c>
      <c r="U44" s="45">
        <f t="shared" si="192"/>
        <v>-82988</v>
      </c>
      <c r="V44" s="45">
        <f t="shared" si="192"/>
        <v>2183318.85</v>
      </c>
      <c r="W44" s="45">
        <f t="shared" si="192"/>
        <v>2769585</v>
      </c>
      <c r="X44" s="45">
        <f t="shared" si="192"/>
        <v>0</v>
      </c>
      <c r="Y44" s="45">
        <f t="shared" si="192"/>
        <v>2769585</v>
      </c>
      <c r="Z44" s="45">
        <f t="shared" si="192"/>
        <v>3290467.5</v>
      </c>
      <c r="AA44" s="45">
        <f t="shared" si="192"/>
        <v>-80000</v>
      </c>
      <c r="AB44" s="45">
        <f t="shared" si="192"/>
        <v>3210467.5</v>
      </c>
      <c r="AC44" s="32">
        <v>2000</v>
      </c>
      <c r="AD44" s="31">
        <f t="shared" si="8"/>
        <v>0</v>
      </c>
      <c r="AE44" s="32">
        <v>2000</v>
      </c>
      <c r="AF44" s="32">
        <v>69000</v>
      </c>
      <c r="AG44" s="31">
        <f t="shared" si="9"/>
        <v>-57500</v>
      </c>
      <c r="AH44" s="32">
        <v>11500</v>
      </c>
      <c r="AI44" s="32">
        <v>7600</v>
      </c>
      <c r="AJ44" s="31">
        <f t="shared" si="10"/>
        <v>0</v>
      </c>
      <c r="AK44" s="32">
        <v>7600</v>
      </c>
      <c r="AL44" s="32">
        <v>9300</v>
      </c>
      <c r="AM44" s="31">
        <f t="shared" si="11"/>
        <v>0</v>
      </c>
      <c r="AN44" s="32">
        <v>9300</v>
      </c>
      <c r="AO44" s="32">
        <v>16000</v>
      </c>
      <c r="AP44" s="31">
        <f t="shared" si="12"/>
        <v>0</v>
      </c>
      <c r="AQ44" s="32">
        <v>16000</v>
      </c>
      <c r="AR44" s="32">
        <v>22000</v>
      </c>
      <c r="AS44" s="31">
        <f t="shared" si="13"/>
        <v>0</v>
      </c>
      <c r="AT44" s="32">
        <v>22000</v>
      </c>
      <c r="AU44" s="32"/>
      <c r="AV44" s="31">
        <f t="shared" si="134"/>
        <v>0</v>
      </c>
      <c r="AW44" s="32"/>
      <c r="AX44" s="32"/>
      <c r="AY44" s="31">
        <f t="shared" si="135"/>
        <v>0</v>
      </c>
      <c r="AZ44" s="32"/>
      <c r="BA44" s="32"/>
      <c r="BB44" s="31">
        <f t="shared" si="136"/>
        <v>0</v>
      </c>
      <c r="BC44" s="32"/>
      <c r="BD44" s="32">
        <v>174851.4</v>
      </c>
      <c r="BE44" s="31">
        <f t="shared" si="17"/>
        <v>0</v>
      </c>
      <c r="BF44" s="32">
        <v>174851.4</v>
      </c>
      <c r="BG44" s="32">
        <v>96931.46</v>
      </c>
      <c r="BH44" s="31">
        <f t="shared" si="18"/>
        <v>0</v>
      </c>
      <c r="BI44" s="32">
        <v>96931.46</v>
      </c>
      <c r="BJ44" s="32">
        <v>234400</v>
      </c>
      <c r="BK44" s="31">
        <f t="shared" si="19"/>
        <v>0</v>
      </c>
      <c r="BL44" s="32">
        <v>234400</v>
      </c>
      <c r="BM44" s="45">
        <f aca="true" t="shared" si="193" ref="BM44:BU44">AC44+AL44+AU44+BD44</f>
        <v>186151.4</v>
      </c>
      <c r="BN44" s="45">
        <f t="shared" si="193"/>
        <v>0</v>
      </c>
      <c r="BO44" s="45">
        <f t="shared" si="193"/>
        <v>186151.4</v>
      </c>
      <c r="BP44" s="45">
        <f t="shared" si="193"/>
        <v>181931.46000000002</v>
      </c>
      <c r="BQ44" s="45">
        <f t="shared" si="193"/>
        <v>-57500</v>
      </c>
      <c r="BR44" s="45">
        <f t="shared" si="193"/>
        <v>124431.46</v>
      </c>
      <c r="BS44" s="45">
        <f t="shared" si="193"/>
        <v>264000</v>
      </c>
      <c r="BT44" s="45">
        <f t="shared" si="193"/>
        <v>0</v>
      </c>
      <c r="BU44" s="45">
        <f t="shared" si="193"/>
        <v>264000</v>
      </c>
      <c r="BV44" s="32">
        <v>74054.52</v>
      </c>
      <c r="BW44" s="31">
        <f t="shared" si="21"/>
        <v>-20959.482030347906</v>
      </c>
      <c r="BX44" s="32">
        <v>53095.0379696521</v>
      </c>
      <c r="BY44" s="32">
        <v>111405.48</v>
      </c>
      <c r="BZ44" s="31">
        <f t="shared" si="22"/>
        <v>-53356.1300800131</v>
      </c>
      <c r="CA44" s="32">
        <v>58049.3499199869</v>
      </c>
      <c r="CB44" s="32">
        <v>49902</v>
      </c>
      <c r="CC44" s="31">
        <f t="shared" si="23"/>
        <v>0</v>
      </c>
      <c r="CD44" s="32">
        <v>49902</v>
      </c>
      <c r="CE44" s="32">
        <v>14900</v>
      </c>
      <c r="CF44" s="31">
        <f t="shared" si="24"/>
        <v>0</v>
      </c>
      <c r="CG44" s="32">
        <v>14900</v>
      </c>
      <c r="CH44" s="32">
        <v>26200</v>
      </c>
      <c r="CI44" s="31">
        <f t="shared" si="25"/>
        <v>0</v>
      </c>
      <c r="CJ44" s="32">
        <v>26200</v>
      </c>
      <c r="CK44" s="32">
        <v>112550</v>
      </c>
      <c r="CL44" s="31">
        <f t="shared" si="26"/>
        <v>0</v>
      </c>
      <c r="CM44" s="53">
        <v>112550</v>
      </c>
      <c r="CN44" s="45">
        <f aca="true" t="shared" si="194" ref="CN44:CV44">BV44+CE44</f>
        <v>88954.52</v>
      </c>
      <c r="CO44" s="45">
        <f t="shared" si="194"/>
        <v>-20959.482030347906</v>
      </c>
      <c r="CP44" s="45">
        <f t="shared" si="194"/>
        <v>67995.0379696521</v>
      </c>
      <c r="CQ44" s="45">
        <f t="shared" si="194"/>
        <v>137605.47999999998</v>
      </c>
      <c r="CR44" s="45">
        <f t="shared" si="194"/>
        <v>-53356.1300800131</v>
      </c>
      <c r="CS44" s="45">
        <f t="shared" si="194"/>
        <v>84249.3499199869</v>
      </c>
      <c r="CT44" s="45">
        <f t="shared" si="194"/>
        <v>162452</v>
      </c>
      <c r="CU44" s="45">
        <f t="shared" si="194"/>
        <v>0</v>
      </c>
      <c r="CV44" s="45">
        <f t="shared" si="194"/>
        <v>162452</v>
      </c>
      <c r="CW44" s="61">
        <f aca="true" t="shared" si="195" ref="CW44:DE44">T44+BM44+CN44</f>
        <v>2541412.77</v>
      </c>
      <c r="CX44" s="61">
        <f t="shared" si="195"/>
        <v>-103947.4820303479</v>
      </c>
      <c r="CY44" s="61">
        <f t="shared" si="195"/>
        <v>2437465.287969652</v>
      </c>
      <c r="CZ44" s="61">
        <f t="shared" si="195"/>
        <v>3089121.94</v>
      </c>
      <c r="DA44" s="61">
        <f t="shared" si="195"/>
        <v>-110856.1300800131</v>
      </c>
      <c r="DB44" s="61">
        <f t="shared" si="195"/>
        <v>2978265.809919987</v>
      </c>
      <c r="DC44" s="61">
        <f t="shared" si="195"/>
        <v>3716919.5</v>
      </c>
      <c r="DD44" s="61">
        <f t="shared" si="195"/>
        <v>-80000</v>
      </c>
      <c r="DE44" s="61">
        <f t="shared" si="195"/>
        <v>3636919.5</v>
      </c>
    </row>
    <row r="45" spans="1:109" ht="25.5">
      <c r="A45" s="33" t="s">
        <v>48</v>
      </c>
      <c r="B45" s="32">
        <v>85000</v>
      </c>
      <c r="C45" s="31">
        <f t="shared" si="1"/>
        <v>0</v>
      </c>
      <c r="D45" s="32">
        <v>85000</v>
      </c>
      <c r="E45" s="32">
        <v>78000</v>
      </c>
      <c r="F45" s="31">
        <f t="shared" si="2"/>
        <v>0</v>
      </c>
      <c r="G45" s="32">
        <v>78000</v>
      </c>
      <c r="H45" s="32">
        <v>60000</v>
      </c>
      <c r="I45" s="31">
        <f t="shared" si="3"/>
        <v>0</v>
      </c>
      <c r="J45" s="32">
        <v>60000</v>
      </c>
      <c r="K45" s="32">
        <v>20850.73</v>
      </c>
      <c r="L45" s="31">
        <f t="shared" si="4"/>
        <v>0</v>
      </c>
      <c r="M45" s="32">
        <v>20850.73</v>
      </c>
      <c r="N45" s="32">
        <v>20000</v>
      </c>
      <c r="O45" s="31">
        <f t="shared" si="5"/>
        <v>0</v>
      </c>
      <c r="P45" s="32">
        <v>20000</v>
      </c>
      <c r="Q45" s="32">
        <v>19332.76</v>
      </c>
      <c r="R45" s="31">
        <f t="shared" si="6"/>
        <v>0</v>
      </c>
      <c r="S45" s="32">
        <v>19332.76</v>
      </c>
      <c r="T45" s="45">
        <f aca="true" t="shared" si="196" ref="T45:AB45">B45+K45</f>
        <v>105850.73</v>
      </c>
      <c r="U45" s="45">
        <f t="shared" si="196"/>
        <v>0</v>
      </c>
      <c r="V45" s="45">
        <f t="shared" si="196"/>
        <v>105850.73</v>
      </c>
      <c r="W45" s="45">
        <f t="shared" si="196"/>
        <v>98000</v>
      </c>
      <c r="X45" s="45">
        <f t="shared" si="196"/>
        <v>0</v>
      </c>
      <c r="Y45" s="45">
        <f t="shared" si="196"/>
        <v>98000</v>
      </c>
      <c r="Z45" s="45">
        <f t="shared" si="196"/>
        <v>79332.76</v>
      </c>
      <c r="AA45" s="45">
        <f t="shared" si="196"/>
        <v>0</v>
      </c>
      <c r="AB45" s="45">
        <f t="shared" si="196"/>
        <v>79332.76</v>
      </c>
      <c r="AC45" s="32">
        <v>64950.68</v>
      </c>
      <c r="AD45" s="31">
        <f t="shared" si="8"/>
        <v>0</v>
      </c>
      <c r="AE45" s="32">
        <v>64950.68</v>
      </c>
      <c r="AF45" s="32">
        <v>36059.09</v>
      </c>
      <c r="AG45" s="31">
        <f t="shared" si="9"/>
        <v>0</v>
      </c>
      <c r="AH45" s="32">
        <v>36059.09</v>
      </c>
      <c r="AI45" s="32">
        <v>33596</v>
      </c>
      <c r="AJ45" s="31">
        <f t="shared" si="10"/>
        <v>0</v>
      </c>
      <c r="AK45" s="32">
        <v>33596</v>
      </c>
      <c r="AL45" s="32">
        <v>70000</v>
      </c>
      <c r="AM45" s="31">
        <f t="shared" si="11"/>
        <v>0</v>
      </c>
      <c r="AN45" s="32">
        <v>70000</v>
      </c>
      <c r="AO45" s="32">
        <v>70000</v>
      </c>
      <c r="AP45" s="31">
        <f t="shared" si="12"/>
        <v>0</v>
      </c>
      <c r="AQ45" s="32">
        <v>70000</v>
      </c>
      <c r="AR45" s="32">
        <v>70000</v>
      </c>
      <c r="AS45" s="31">
        <f t="shared" si="13"/>
        <v>0</v>
      </c>
      <c r="AT45" s="32">
        <v>70000</v>
      </c>
      <c r="AU45" s="32">
        <v>62655.93</v>
      </c>
      <c r="AV45" s="31">
        <f t="shared" si="134"/>
        <v>0</v>
      </c>
      <c r="AW45" s="32">
        <v>62655.93</v>
      </c>
      <c r="AX45" s="32">
        <v>49743.11</v>
      </c>
      <c r="AY45" s="31">
        <f t="shared" si="135"/>
        <v>0</v>
      </c>
      <c r="AZ45" s="32">
        <v>49743.11</v>
      </c>
      <c r="BA45" s="32">
        <v>8858.04</v>
      </c>
      <c r="BB45" s="31">
        <f t="shared" si="136"/>
        <v>0</v>
      </c>
      <c r="BC45" s="32">
        <v>8858.04</v>
      </c>
      <c r="BD45" s="32">
        <v>46530.34</v>
      </c>
      <c r="BE45" s="31">
        <f t="shared" si="17"/>
        <v>0</v>
      </c>
      <c r="BF45" s="32">
        <v>46530.34</v>
      </c>
      <c r="BG45" s="32">
        <v>13700.21</v>
      </c>
      <c r="BH45" s="31">
        <f t="shared" si="18"/>
        <v>0</v>
      </c>
      <c r="BI45" s="32">
        <v>13700.21</v>
      </c>
      <c r="BJ45" s="32">
        <v>14525.32</v>
      </c>
      <c r="BK45" s="31">
        <f t="shared" si="19"/>
        <v>0</v>
      </c>
      <c r="BL45" s="32">
        <v>14525.32</v>
      </c>
      <c r="BM45" s="45">
        <f aca="true" t="shared" si="197" ref="BM45:BU45">AC45+AL45+AU45+BD45</f>
        <v>244136.94999999998</v>
      </c>
      <c r="BN45" s="45">
        <f t="shared" si="197"/>
        <v>0</v>
      </c>
      <c r="BO45" s="45">
        <f t="shared" si="197"/>
        <v>244136.94999999998</v>
      </c>
      <c r="BP45" s="45">
        <f t="shared" si="197"/>
        <v>169502.41</v>
      </c>
      <c r="BQ45" s="45">
        <f t="shared" si="197"/>
        <v>0</v>
      </c>
      <c r="BR45" s="45">
        <f t="shared" si="197"/>
        <v>169502.41</v>
      </c>
      <c r="BS45" s="45">
        <f t="shared" si="197"/>
        <v>126979.36000000002</v>
      </c>
      <c r="BT45" s="45">
        <f t="shared" si="197"/>
        <v>0</v>
      </c>
      <c r="BU45" s="45">
        <f t="shared" si="197"/>
        <v>126979.36000000002</v>
      </c>
      <c r="BV45" s="32">
        <v>20000</v>
      </c>
      <c r="BW45" s="31">
        <f t="shared" si="21"/>
        <v>-5660.554421350083</v>
      </c>
      <c r="BX45" s="32">
        <v>14339.445578649917</v>
      </c>
      <c r="BY45" s="32">
        <v>10000</v>
      </c>
      <c r="BZ45" s="31">
        <f t="shared" si="22"/>
        <v>-2096.49741467055</v>
      </c>
      <c r="CA45" s="32">
        <v>7903.50258532945</v>
      </c>
      <c r="CB45" s="32">
        <v>15000</v>
      </c>
      <c r="CC45" s="31">
        <f t="shared" si="23"/>
        <v>0</v>
      </c>
      <c r="CD45" s="32">
        <v>15000</v>
      </c>
      <c r="CE45" s="32">
        <v>16223.92</v>
      </c>
      <c r="CF45" s="31">
        <f t="shared" si="24"/>
        <v>0</v>
      </c>
      <c r="CG45" s="32">
        <v>16223.92</v>
      </c>
      <c r="CH45" s="32">
        <v>14400</v>
      </c>
      <c r="CI45" s="31">
        <f t="shared" si="25"/>
        <v>0</v>
      </c>
      <c r="CJ45" s="32">
        <v>14400</v>
      </c>
      <c r="CK45" s="32">
        <v>14400</v>
      </c>
      <c r="CL45" s="31">
        <f t="shared" si="26"/>
        <v>0</v>
      </c>
      <c r="CM45" s="53">
        <v>14400</v>
      </c>
      <c r="CN45" s="45">
        <f aca="true" t="shared" si="198" ref="CN45:CV45">BV45+CE45</f>
        <v>36223.92</v>
      </c>
      <c r="CO45" s="45">
        <f t="shared" si="198"/>
        <v>-5660.554421350083</v>
      </c>
      <c r="CP45" s="45">
        <f t="shared" si="198"/>
        <v>30563.365578649915</v>
      </c>
      <c r="CQ45" s="45">
        <f t="shared" si="198"/>
        <v>24400</v>
      </c>
      <c r="CR45" s="45">
        <f t="shared" si="198"/>
        <v>-2096.49741467055</v>
      </c>
      <c r="CS45" s="45">
        <f t="shared" si="198"/>
        <v>22303.50258532945</v>
      </c>
      <c r="CT45" s="45">
        <f t="shared" si="198"/>
        <v>29400</v>
      </c>
      <c r="CU45" s="45">
        <f t="shared" si="198"/>
        <v>0</v>
      </c>
      <c r="CV45" s="45">
        <f t="shared" si="198"/>
        <v>29400</v>
      </c>
      <c r="CW45" s="61">
        <f aca="true" t="shared" si="199" ref="CW45:DE45">T45+BM45+CN45</f>
        <v>386211.6</v>
      </c>
      <c r="CX45" s="61">
        <f t="shared" si="199"/>
        <v>-5660.554421350083</v>
      </c>
      <c r="CY45" s="61">
        <f t="shared" si="199"/>
        <v>380551.0455786499</v>
      </c>
      <c r="CZ45" s="61">
        <f t="shared" si="199"/>
        <v>291902.41000000003</v>
      </c>
      <c r="DA45" s="61">
        <f t="shared" si="199"/>
        <v>-2096.49741467055</v>
      </c>
      <c r="DB45" s="61">
        <f t="shared" si="199"/>
        <v>289805.9125853295</v>
      </c>
      <c r="DC45" s="61">
        <f t="shared" si="199"/>
        <v>235712.12</v>
      </c>
      <c r="DD45" s="61">
        <f t="shared" si="199"/>
        <v>0</v>
      </c>
      <c r="DE45" s="61">
        <f t="shared" si="199"/>
        <v>235712.12</v>
      </c>
    </row>
    <row r="46" spans="1:109" ht="15">
      <c r="A46" s="33" t="s">
        <v>49</v>
      </c>
      <c r="B46" s="32"/>
      <c r="C46" s="31">
        <f t="shared" si="1"/>
        <v>0</v>
      </c>
      <c r="D46" s="32">
        <v>0</v>
      </c>
      <c r="E46" s="32"/>
      <c r="F46" s="31">
        <f t="shared" si="2"/>
        <v>0</v>
      </c>
      <c r="G46" s="32">
        <v>0</v>
      </c>
      <c r="H46" s="32"/>
      <c r="I46" s="31">
        <f t="shared" si="3"/>
        <v>0</v>
      </c>
      <c r="J46" s="32"/>
      <c r="K46" s="32">
        <v>3800</v>
      </c>
      <c r="L46" s="31">
        <f t="shared" si="4"/>
        <v>500</v>
      </c>
      <c r="M46" s="32">
        <v>4300</v>
      </c>
      <c r="N46" s="32">
        <v>3600</v>
      </c>
      <c r="O46" s="31">
        <f t="shared" si="5"/>
        <v>700</v>
      </c>
      <c r="P46" s="32">
        <v>4300</v>
      </c>
      <c r="Q46" s="32">
        <v>5500</v>
      </c>
      <c r="R46" s="31">
        <f t="shared" si="6"/>
        <v>-1200</v>
      </c>
      <c r="S46" s="32">
        <v>4300</v>
      </c>
      <c r="T46" s="45">
        <f aca="true" t="shared" si="200" ref="T46:AB46">B46+K46</f>
        <v>3800</v>
      </c>
      <c r="U46" s="45">
        <f t="shared" si="200"/>
        <v>500</v>
      </c>
      <c r="V46" s="45">
        <f t="shared" si="200"/>
        <v>4300</v>
      </c>
      <c r="W46" s="45">
        <f t="shared" si="200"/>
        <v>3600</v>
      </c>
      <c r="X46" s="45">
        <f t="shared" si="200"/>
        <v>700</v>
      </c>
      <c r="Y46" s="45">
        <f t="shared" si="200"/>
        <v>4300</v>
      </c>
      <c r="Z46" s="45">
        <f t="shared" si="200"/>
        <v>5500</v>
      </c>
      <c r="AA46" s="45">
        <f t="shared" si="200"/>
        <v>-1200</v>
      </c>
      <c r="AB46" s="45">
        <f t="shared" si="200"/>
        <v>4300</v>
      </c>
      <c r="AC46" s="32">
        <v>4290</v>
      </c>
      <c r="AD46" s="31">
        <f t="shared" si="8"/>
        <v>0</v>
      </c>
      <c r="AE46" s="32">
        <v>4290</v>
      </c>
      <c r="AF46" s="32"/>
      <c r="AG46" s="31">
        <f t="shared" si="9"/>
        <v>0</v>
      </c>
      <c r="AH46" s="32">
        <v>0</v>
      </c>
      <c r="AI46" s="32">
        <v>2189</v>
      </c>
      <c r="AJ46" s="31">
        <f t="shared" si="10"/>
        <v>0</v>
      </c>
      <c r="AK46" s="32">
        <v>2189</v>
      </c>
      <c r="AL46" s="32">
        <v>25831</v>
      </c>
      <c r="AM46" s="31">
        <f t="shared" si="11"/>
        <v>-14294.33</v>
      </c>
      <c r="AN46" s="32">
        <v>11536.67</v>
      </c>
      <c r="AO46" s="32">
        <v>2779</v>
      </c>
      <c r="AP46" s="31">
        <f t="shared" si="12"/>
        <v>8757.67</v>
      </c>
      <c r="AQ46" s="32">
        <v>11536.67</v>
      </c>
      <c r="AR46" s="32">
        <v>6000</v>
      </c>
      <c r="AS46" s="31">
        <f t="shared" si="13"/>
        <v>5536.67</v>
      </c>
      <c r="AT46" s="32">
        <v>11536.67</v>
      </c>
      <c r="AU46" s="32"/>
      <c r="AV46" s="31">
        <f t="shared" si="134"/>
        <v>0</v>
      </c>
      <c r="AW46" s="32"/>
      <c r="AX46" s="32"/>
      <c r="AY46" s="31">
        <f t="shared" si="135"/>
        <v>0</v>
      </c>
      <c r="AZ46" s="32"/>
      <c r="BA46" s="32"/>
      <c r="BB46" s="31">
        <f t="shared" si="136"/>
        <v>0</v>
      </c>
      <c r="BC46" s="32"/>
      <c r="BD46" s="32"/>
      <c r="BE46" s="31">
        <f t="shared" si="17"/>
        <v>6298.16</v>
      </c>
      <c r="BF46" s="32">
        <v>6298.16</v>
      </c>
      <c r="BG46" s="32"/>
      <c r="BH46" s="31">
        <f t="shared" si="18"/>
        <v>6298.16</v>
      </c>
      <c r="BI46" s="32">
        <v>6298.16</v>
      </c>
      <c r="BJ46" s="32">
        <v>18894.47</v>
      </c>
      <c r="BK46" s="31">
        <f t="shared" si="19"/>
        <v>-12596.310000000001</v>
      </c>
      <c r="BL46" s="32">
        <v>6298.16</v>
      </c>
      <c r="BM46" s="45">
        <f aca="true" t="shared" si="201" ref="BM46:BU46">AC46+AL46+AU46+BD46</f>
        <v>30121</v>
      </c>
      <c r="BN46" s="45">
        <f t="shared" si="201"/>
        <v>-7996.17</v>
      </c>
      <c r="BO46" s="45">
        <f t="shared" si="201"/>
        <v>22124.83</v>
      </c>
      <c r="BP46" s="45">
        <f t="shared" si="201"/>
        <v>2779</v>
      </c>
      <c r="BQ46" s="45">
        <f t="shared" si="201"/>
        <v>15055.83</v>
      </c>
      <c r="BR46" s="45">
        <f t="shared" si="201"/>
        <v>17834.83</v>
      </c>
      <c r="BS46" s="45">
        <f t="shared" si="201"/>
        <v>27083.47</v>
      </c>
      <c r="BT46" s="45">
        <f t="shared" si="201"/>
        <v>-7059.640000000001</v>
      </c>
      <c r="BU46" s="45">
        <f t="shared" si="201"/>
        <v>20023.83</v>
      </c>
      <c r="BV46" s="32"/>
      <c r="BW46" s="31">
        <f t="shared" si="21"/>
        <v>0</v>
      </c>
      <c r="BX46" s="32">
        <v>0</v>
      </c>
      <c r="BY46" s="32"/>
      <c r="BZ46" s="31">
        <f t="shared" si="22"/>
        <v>0</v>
      </c>
      <c r="CA46" s="32">
        <v>0</v>
      </c>
      <c r="CB46" s="32"/>
      <c r="CC46" s="31">
        <f t="shared" si="23"/>
        <v>0</v>
      </c>
      <c r="CD46" s="32">
        <v>0</v>
      </c>
      <c r="CE46" s="32">
        <v>1200</v>
      </c>
      <c r="CF46" s="31">
        <f t="shared" si="24"/>
        <v>0</v>
      </c>
      <c r="CG46" s="32">
        <v>1200</v>
      </c>
      <c r="CH46" s="32"/>
      <c r="CI46" s="31">
        <f t="shared" si="25"/>
        <v>1200</v>
      </c>
      <c r="CJ46" s="32">
        <v>1200</v>
      </c>
      <c r="CK46" s="32">
        <v>2400</v>
      </c>
      <c r="CL46" s="31">
        <f t="shared" si="26"/>
        <v>-1200</v>
      </c>
      <c r="CM46" s="53">
        <v>1200</v>
      </c>
      <c r="CN46" s="45">
        <f aca="true" t="shared" si="202" ref="CN46:CV46">BV46+CE46</f>
        <v>1200</v>
      </c>
      <c r="CO46" s="45">
        <f t="shared" si="202"/>
        <v>0</v>
      </c>
      <c r="CP46" s="45">
        <f t="shared" si="202"/>
        <v>1200</v>
      </c>
      <c r="CQ46" s="45">
        <f t="shared" si="202"/>
        <v>0</v>
      </c>
      <c r="CR46" s="45">
        <f t="shared" si="202"/>
        <v>1200</v>
      </c>
      <c r="CS46" s="45">
        <f t="shared" si="202"/>
        <v>1200</v>
      </c>
      <c r="CT46" s="45">
        <f t="shared" si="202"/>
        <v>2400</v>
      </c>
      <c r="CU46" s="45">
        <f t="shared" si="202"/>
        <v>-1200</v>
      </c>
      <c r="CV46" s="45">
        <f t="shared" si="202"/>
        <v>1200</v>
      </c>
      <c r="CW46" s="61">
        <f aca="true" t="shared" si="203" ref="CW46:DE46">T46+BM46+CN46</f>
        <v>35121</v>
      </c>
      <c r="CX46" s="61">
        <f t="shared" si="203"/>
        <v>-7496.17</v>
      </c>
      <c r="CY46" s="61">
        <f t="shared" si="203"/>
        <v>27624.83</v>
      </c>
      <c r="CZ46" s="61">
        <f t="shared" si="203"/>
        <v>6379</v>
      </c>
      <c r="DA46" s="61">
        <f t="shared" si="203"/>
        <v>16955.83</v>
      </c>
      <c r="DB46" s="61">
        <f t="shared" si="203"/>
        <v>23334.83</v>
      </c>
      <c r="DC46" s="61">
        <f t="shared" si="203"/>
        <v>34983.47</v>
      </c>
      <c r="DD46" s="61">
        <f t="shared" si="203"/>
        <v>-9459.640000000001</v>
      </c>
      <c r="DE46" s="61">
        <f t="shared" si="203"/>
        <v>25523.83</v>
      </c>
    </row>
    <row r="47" spans="1:109" ht="15">
      <c r="A47" s="33" t="s">
        <v>50</v>
      </c>
      <c r="B47" s="32"/>
      <c r="C47" s="31">
        <f t="shared" si="1"/>
        <v>0</v>
      </c>
      <c r="D47" s="32">
        <v>0</v>
      </c>
      <c r="E47" s="32"/>
      <c r="F47" s="31">
        <f t="shared" si="2"/>
        <v>0</v>
      </c>
      <c r="G47" s="32">
        <v>0</v>
      </c>
      <c r="H47" s="32"/>
      <c r="I47" s="31">
        <f t="shared" si="3"/>
        <v>0</v>
      </c>
      <c r="J47" s="32"/>
      <c r="K47" s="32"/>
      <c r="L47" s="31">
        <f t="shared" si="4"/>
        <v>0</v>
      </c>
      <c r="M47" s="32">
        <v>0</v>
      </c>
      <c r="N47" s="32"/>
      <c r="O47" s="31">
        <f t="shared" si="5"/>
        <v>0</v>
      </c>
      <c r="P47" s="32">
        <v>0</v>
      </c>
      <c r="Q47" s="32"/>
      <c r="R47" s="31">
        <f t="shared" si="6"/>
        <v>0</v>
      </c>
      <c r="S47" s="32">
        <v>0</v>
      </c>
      <c r="T47" s="45">
        <f aca="true" t="shared" si="204" ref="T47:AB47">B47+K47</f>
        <v>0</v>
      </c>
      <c r="U47" s="45">
        <f t="shared" si="204"/>
        <v>0</v>
      </c>
      <c r="V47" s="45">
        <f t="shared" si="204"/>
        <v>0</v>
      </c>
      <c r="W47" s="45">
        <f t="shared" si="204"/>
        <v>0</v>
      </c>
      <c r="X47" s="45">
        <f t="shared" si="204"/>
        <v>0</v>
      </c>
      <c r="Y47" s="45">
        <f t="shared" si="204"/>
        <v>0</v>
      </c>
      <c r="Z47" s="45">
        <f t="shared" si="204"/>
        <v>0</v>
      </c>
      <c r="AA47" s="45">
        <f t="shared" si="204"/>
        <v>0</v>
      </c>
      <c r="AB47" s="45">
        <f t="shared" si="204"/>
        <v>0</v>
      </c>
      <c r="AC47" s="32"/>
      <c r="AD47" s="31">
        <f t="shared" si="8"/>
        <v>0</v>
      </c>
      <c r="AE47" s="32">
        <v>0</v>
      </c>
      <c r="AF47" s="32"/>
      <c r="AG47" s="31">
        <f t="shared" si="9"/>
        <v>0</v>
      </c>
      <c r="AH47" s="32">
        <v>0</v>
      </c>
      <c r="AI47" s="32"/>
      <c r="AJ47" s="31">
        <f t="shared" si="10"/>
        <v>0</v>
      </c>
      <c r="AK47" s="32">
        <v>0</v>
      </c>
      <c r="AL47" s="32">
        <v>0</v>
      </c>
      <c r="AM47" s="31">
        <f t="shared" si="11"/>
        <v>0</v>
      </c>
      <c r="AN47" s="32">
        <v>0</v>
      </c>
      <c r="AO47" s="32">
        <v>0</v>
      </c>
      <c r="AP47" s="31">
        <f t="shared" si="12"/>
        <v>0</v>
      </c>
      <c r="AQ47" s="32">
        <v>0</v>
      </c>
      <c r="AR47" s="32">
        <v>0</v>
      </c>
      <c r="AS47" s="31">
        <f t="shared" si="13"/>
        <v>0</v>
      </c>
      <c r="AT47" s="32">
        <v>0</v>
      </c>
      <c r="AU47" s="32"/>
      <c r="AV47" s="31">
        <f t="shared" si="134"/>
        <v>0</v>
      </c>
      <c r="AW47" s="32"/>
      <c r="AX47" s="32"/>
      <c r="AY47" s="31">
        <f t="shared" si="135"/>
        <v>0</v>
      </c>
      <c r="AZ47" s="32"/>
      <c r="BA47" s="32"/>
      <c r="BB47" s="31">
        <f t="shared" si="136"/>
        <v>0</v>
      </c>
      <c r="BC47" s="32"/>
      <c r="BD47" s="32"/>
      <c r="BE47" s="31">
        <f t="shared" si="17"/>
        <v>0</v>
      </c>
      <c r="BF47" s="32"/>
      <c r="BG47" s="32"/>
      <c r="BH47" s="31">
        <f t="shared" si="18"/>
        <v>0</v>
      </c>
      <c r="BI47" s="32"/>
      <c r="BJ47" s="32"/>
      <c r="BK47" s="31">
        <f t="shared" si="19"/>
        <v>0</v>
      </c>
      <c r="BL47" s="32"/>
      <c r="BM47" s="45">
        <f aca="true" t="shared" si="205" ref="BM47:BU47">AC47+AL47+AU47+BD47</f>
        <v>0</v>
      </c>
      <c r="BN47" s="45">
        <f t="shared" si="205"/>
        <v>0</v>
      </c>
      <c r="BO47" s="45">
        <f t="shared" si="205"/>
        <v>0</v>
      </c>
      <c r="BP47" s="45">
        <f t="shared" si="205"/>
        <v>0</v>
      </c>
      <c r="BQ47" s="45">
        <f t="shared" si="205"/>
        <v>0</v>
      </c>
      <c r="BR47" s="45">
        <f t="shared" si="205"/>
        <v>0</v>
      </c>
      <c r="BS47" s="45">
        <f t="shared" si="205"/>
        <v>0</v>
      </c>
      <c r="BT47" s="45">
        <f t="shared" si="205"/>
        <v>0</v>
      </c>
      <c r="BU47" s="45">
        <f t="shared" si="205"/>
        <v>0</v>
      </c>
      <c r="BV47" s="32"/>
      <c r="BW47" s="31">
        <f t="shared" si="21"/>
        <v>0</v>
      </c>
      <c r="BX47" s="32">
        <v>0</v>
      </c>
      <c r="BY47" s="32"/>
      <c r="BZ47" s="31">
        <f t="shared" si="22"/>
        <v>0</v>
      </c>
      <c r="CA47" s="32">
        <v>0</v>
      </c>
      <c r="CB47" s="32"/>
      <c r="CC47" s="31">
        <f t="shared" si="23"/>
        <v>0</v>
      </c>
      <c r="CD47" s="32">
        <v>0</v>
      </c>
      <c r="CE47" s="32"/>
      <c r="CF47" s="31">
        <f t="shared" si="24"/>
        <v>0</v>
      </c>
      <c r="CG47" s="32"/>
      <c r="CH47" s="32">
        <v>40761</v>
      </c>
      <c r="CI47" s="31">
        <f t="shared" si="25"/>
        <v>-40761</v>
      </c>
      <c r="CJ47" s="32"/>
      <c r="CK47" s="32">
        <v>85431.6</v>
      </c>
      <c r="CL47" s="31">
        <f t="shared" si="26"/>
        <v>-85431.6</v>
      </c>
      <c r="CM47" s="53"/>
      <c r="CN47" s="45">
        <f aca="true" t="shared" si="206" ref="CN47:CV47">BV47+CE47</f>
        <v>0</v>
      </c>
      <c r="CO47" s="45">
        <f t="shared" si="206"/>
        <v>0</v>
      </c>
      <c r="CP47" s="45">
        <f t="shared" si="206"/>
        <v>0</v>
      </c>
      <c r="CQ47" s="45">
        <f t="shared" si="206"/>
        <v>40761</v>
      </c>
      <c r="CR47" s="45">
        <f t="shared" si="206"/>
        <v>-40761</v>
      </c>
      <c r="CS47" s="45">
        <f t="shared" si="206"/>
        <v>0</v>
      </c>
      <c r="CT47" s="45">
        <f t="shared" si="206"/>
        <v>85431.6</v>
      </c>
      <c r="CU47" s="45">
        <f t="shared" si="206"/>
        <v>-85431.6</v>
      </c>
      <c r="CV47" s="45">
        <f t="shared" si="206"/>
        <v>0</v>
      </c>
      <c r="CW47" s="61">
        <f aca="true" t="shared" si="207" ref="CW47:DE47">T47+BM47+CN47</f>
        <v>0</v>
      </c>
      <c r="CX47" s="61">
        <f t="shared" si="207"/>
        <v>0</v>
      </c>
      <c r="CY47" s="61">
        <f t="shared" si="207"/>
        <v>0</v>
      </c>
      <c r="CZ47" s="61">
        <f t="shared" si="207"/>
        <v>40761</v>
      </c>
      <c r="DA47" s="61">
        <f t="shared" si="207"/>
        <v>-40761</v>
      </c>
      <c r="DB47" s="61">
        <f t="shared" si="207"/>
        <v>0</v>
      </c>
      <c r="DC47" s="61">
        <f t="shared" si="207"/>
        <v>85431.6</v>
      </c>
      <c r="DD47" s="61">
        <f t="shared" si="207"/>
        <v>-85431.6</v>
      </c>
      <c r="DE47" s="61">
        <f t="shared" si="207"/>
        <v>0</v>
      </c>
    </row>
    <row r="48" spans="1:109" ht="15">
      <c r="A48" s="33" t="s">
        <v>51</v>
      </c>
      <c r="B48" s="32"/>
      <c r="C48" s="31">
        <f t="shared" si="1"/>
        <v>0</v>
      </c>
      <c r="D48" s="32">
        <v>0</v>
      </c>
      <c r="E48" s="32"/>
      <c r="F48" s="31">
        <f t="shared" si="2"/>
        <v>0</v>
      </c>
      <c r="G48" s="32">
        <v>0</v>
      </c>
      <c r="H48" s="32"/>
      <c r="I48" s="31">
        <f t="shared" si="3"/>
        <v>0</v>
      </c>
      <c r="J48" s="32"/>
      <c r="K48" s="32"/>
      <c r="L48" s="31">
        <f t="shared" si="4"/>
        <v>0</v>
      </c>
      <c r="M48" s="32">
        <v>0</v>
      </c>
      <c r="N48" s="32"/>
      <c r="O48" s="31">
        <f t="shared" si="5"/>
        <v>0</v>
      </c>
      <c r="P48" s="32">
        <v>0</v>
      </c>
      <c r="Q48" s="32"/>
      <c r="R48" s="31">
        <f t="shared" si="6"/>
        <v>0</v>
      </c>
      <c r="S48" s="32">
        <v>0</v>
      </c>
      <c r="T48" s="45">
        <f aca="true" t="shared" si="208" ref="T48:AB48">B48+K48</f>
        <v>0</v>
      </c>
      <c r="U48" s="45">
        <f t="shared" si="208"/>
        <v>0</v>
      </c>
      <c r="V48" s="45">
        <f t="shared" si="208"/>
        <v>0</v>
      </c>
      <c r="W48" s="45">
        <f t="shared" si="208"/>
        <v>0</v>
      </c>
      <c r="X48" s="45">
        <f t="shared" si="208"/>
        <v>0</v>
      </c>
      <c r="Y48" s="45">
        <f t="shared" si="208"/>
        <v>0</v>
      </c>
      <c r="Z48" s="45">
        <f t="shared" si="208"/>
        <v>0</v>
      </c>
      <c r="AA48" s="45">
        <f t="shared" si="208"/>
        <v>0</v>
      </c>
      <c r="AB48" s="45">
        <f t="shared" si="208"/>
        <v>0</v>
      </c>
      <c r="AC48" s="32"/>
      <c r="AD48" s="31">
        <f t="shared" si="8"/>
        <v>0</v>
      </c>
      <c r="AE48" s="32">
        <v>0</v>
      </c>
      <c r="AF48" s="32"/>
      <c r="AG48" s="31">
        <f t="shared" si="9"/>
        <v>0</v>
      </c>
      <c r="AH48" s="32">
        <v>0</v>
      </c>
      <c r="AI48" s="32"/>
      <c r="AJ48" s="31">
        <f t="shared" si="10"/>
        <v>0</v>
      </c>
      <c r="AK48" s="32">
        <v>0</v>
      </c>
      <c r="AL48" s="32">
        <v>0</v>
      </c>
      <c r="AM48" s="31">
        <f t="shared" si="11"/>
        <v>0</v>
      </c>
      <c r="AN48" s="32">
        <v>0</v>
      </c>
      <c r="AO48" s="32">
        <v>0</v>
      </c>
      <c r="AP48" s="31">
        <f t="shared" si="12"/>
        <v>0</v>
      </c>
      <c r="AQ48" s="32">
        <v>0</v>
      </c>
      <c r="AR48" s="32">
        <v>0</v>
      </c>
      <c r="AS48" s="31">
        <f t="shared" si="13"/>
        <v>0</v>
      </c>
      <c r="AT48" s="32">
        <v>0</v>
      </c>
      <c r="AU48" s="32"/>
      <c r="AV48" s="31">
        <f t="shared" si="134"/>
        <v>0</v>
      </c>
      <c r="AW48" s="32"/>
      <c r="AX48" s="32"/>
      <c r="AY48" s="31">
        <f t="shared" si="135"/>
        <v>0</v>
      </c>
      <c r="AZ48" s="32"/>
      <c r="BA48" s="32"/>
      <c r="BB48" s="31">
        <f t="shared" si="136"/>
        <v>0</v>
      </c>
      <c r="BC48" s="32"/>
      <c r="BD48" s="32"/>
      <c r="BE48" s="31">
        <f t="shared" si="17"/>
        <v>0</v>
      </c>
      <c r="BF48" s="32"/>
      <c r="BG48" s="32"/>
      <c r="BH48" s="31">
        <f t="shared" si="18"/>
        <v>0</v>
      </c>
      <c r="BI48" s="32"/>
      <c r="BJ48" s="32"/>
      <c r="BK48" s="31">
        <f t="shared" si="19"/>
        <v>0</v>
      </c>
      <c r="BL48" s="32"/>
      <c r="BM48" s="45">
        <f aca="true" t="shared" si="209" ref="BM48:BU48">AC48+AL48+AU48+BD48</f>
        <v>0</v>
      </c>
      <c r="BN48" s="45">
        <f t="shared" si="209"/>
        <v>0</v>
      </c>
      <c r="BO48" s="45">
        <f t="shared" si="209"/>
        <v>0</v>
      </c>
      <c r="BP48" s="45">
        <f t="shared" si="209"/>
        <v>0</v>
      </c>
      <c r="BQ48" s="45">
        <f t="shared" si="209"/>
        <v>0</v>
      </c>
      <c r="BR48" s="45">
        <f t="shared" si="209"/>
        <v>0</v>
      </c>
      <c r="BS48" s="45">
        <f t="shared" si="209"/>
        <v>0</v>
      </c>
      <c r="BT48" s="45">
        <f t="shared" si="209"/>
        <v>0</v>
      </c>
      <c r="BU48" s="45">
        <f t="shared" si="209"/>
        <v>0</v>
      </c>
      <c r="BV48" s="32"/>
      <c r="BW48" s="31">
        <f t="shared" si="21"/>
        <v>0</v>
      </c>
      <c r="BX48" s="32">
        <v>0</v>
      </c>
      <c r="BY48" s="32"/>
      <c r="BZ48" s="31">
        <f t="shared" si="22"/>
        <v>0</v>
      </c>
      <c r="CA48" s="32">
        <v>0</v>
      </c>
      <c r="CB48" s="32"/>
      <c r="CC48" s="31">
        <f t="shared" si="23"/>
        <v>0</v>
      </c>
      <c r="CD48" s="32">
        <v>0</v>
      </c>
      <c r="CE48" s="32"/>
      <c r="CF48" s="31">
        <f t="shared" si="24"/>
        <v>0</v>
      </c>
      <c r="CG48" s="32"/>
      <c r="CH48" s="32"/>
      <c r="CI48" s="31">
        <f t="shared" si="25"/>
        <v>0</v>
      </c>
      <c r="CJ48" s="32"/>
      <c r="CK48" s="32"/>
      <c r="CL48" s="31">
        <f t="shared" si="26"/>
        <v>0</v>
      </c>
      <c r="CM48" s="53"/>
      <c r="CN48" s="45">
        <f aca="true" t="shared" si="210" ref="CN48:CV48">BV48+CE48</f>
        <v>0</v>
      </c>
      <c r="CO48" s="45">
        <f t="shared" si="210"/>
        <v>0</v>
      </c>
      <c r="CP48" s="45">
        <f t="shared" si="210"/>
        <v>0</v>
      </c>
      <c r="CQ48" s="45">
        <f t="shared" si="210"/>
        <v>0</v>
      </c>
      <c r="CR48" s="45">
        <f t="shared" si="210"/>
        <v>0</v>
      </c>
      <c r="CS48" s="45">
        <f t="shared" si="210"/>
        <v>0</v>
      </c>
      <c r="CT48" s="45">
        <f t="shared" si="210"/>
        <v>0</v>
      </c>
      <c r="CU48" s="45">
        <f t="shared" si="210"/>
        <v>0</v>
      </c>
      <c r="CV48" s="45">
        <f t="shared" si="210"/>
        <v>0</v>
      </c>
      <c r="CW48" s="61">
        <f aca="true" t="shared" si="211" ref="CW48:DE48">T48+BM48+CN48</f>
        <v>0</v>
      </c>
      <c r="CX48" s="61">
        <f t="shared" si="211"/>
        <v>0</v>
      </c>
      <c r="CY48" s="61">
        <f t="shared" si="211"/>
        <v>0</v>
      </c>
      <c r="CZ48" s="61">
        <f t="shared" si="211"/>
        <v>0</v>
      </c>
      <c r="DA48" s="61">
        <f t="shared" si="211"/>
        <v>0</v>
      </c>
      <c r="DB48" s="61">
        <f t="shared" si="211"/>
        <v>0</v>
      </c>
      <c r="DC48" s="61">
        <f t="shared" si="211"/>
        <v>0</v>
      </c>
      <c r="DD48" s="61">
        <f t="shared" si="211"/>
        <v>0</v>
      </c>
      <c r="DE48" s="61">
        <f t="shared" si="211"/>
        <v>0</v>
      </c>
    </row>
    <row r="49" spans="1:109" ht="25.5">
      <c r="A49" s="33" t="s">
        <v>52</v>
      </c>
      <c r="B49" s="32">
        <v>814538.66</v>
      </c>
      <c r="C49" s="31">
        <f t="shared" si="1"/>
        <v>-420000.00000000006</v>
      </c>
      <c r="D49" s="32">
        <v>394538.66</v>
      </c>
      <c r="E49" s="32">
        <v>472626.74</v>
      </c>
      <c r="F49" s="31">
        <f t="shared" si="2"/>
        <v>-82890</v>
      </c>
      <c r="G49" s="32">
        <v>389736.74</v>
      </c>
      <c r="H49" s="32">
        <v>904710</v>
      </c>
      <c r="I49" s="31">
        <f t="shared" si="3"/>
        <v>-221160</v>
      </c>
      <c r="J49" s="32">
        <v>683550</v>
      </c>
      <c r="K49" s="32">
        <v>596387.13</v>
      </c>
      <c r="L49" s="31">
        <f t="shared" si="4"/>
        <v>-32700</v>
      </c>
      <c r="M49" s="32">
        <v>563687.13</v>
      </c>
      <c r="N49" s="32">
        <v>646682.68</v>
      </c>
      <c r="O49" s="31">
        <f t="shared" si="5"/>
        <v>-53700</v>
      </c>
      <c r="P49" s="32">
        <v>592982.68</v>
      </c>
      <c r="Q49" s="32">
        <v>514186.7</v>
      </c>
      <c r="R49" s="31">
        <f t="shared" si="6"/>
        <v>0</v>
      </c>
      <c r="S49" s="32">
        <v>514186.7</v>
      </c>
      <c r="T49" s="45">
        <f aca="true" t="shared" si="212" ref="T49:AB49">B49+K49</f>
        <v>1410925.79</v>
      </c>
      <c r="U49" s="45">
        <f t="shared" si="212"/>
        <v>-452700.00000000006</v>
      </c>
      <c r="V49" s="45">
        <f t="shared" si="212"/>
        <v>958225.79</v>
      </c>
      <c r="W49" s="45">
        <f t="shared" si="212"/>
        <v>1119309.42</v>
      </c>
      <c r="X49" s="45">
        <f t="shared" si="212"/>
        <v>-136590</v>
      </c>
      <c r="Y49" s="45">
        <f t="shared" si="212"/>
        <v>982719.42</v>
      </c>
      <c r="Z49" s="45">
        <f t="shared" si="212"/>
        <v>1418896.7</v>
      </c>
      <c r="AA49" s="45">
        <f t="shared" si="212"/>
        <v>-221160</v>
      </c>
      <c r="AB49" s="45">
        <f t="shared" si="212"/>
        <v>1197736.7</v>
      </c>
      <c r="AC49" s="32">
        <v>228558.1</v>
      </c>
      <c r="AD49" s="31">
        <f t="shared" si="8"/>
        <v>0</v>
      </c>
      <c r="AE49" s="32">
        <v>228558.1</v>
      </c>
      <c r="AF49" s="32">
        <v>108416.2</v>
      </c>
      <c r="AG49" s="31">
        <f t="shared" si="9"/>
        <v>0</v>
      </c>
      <c r="AH49" s="32">
        <v>108416.2</v>
      </c>
      <c r="AI49" s="32">
        <v>147321</v>
      </c>
      <c r="AJ49" s="31">
        <f t="shared" si="10"/>
        <v>0</v>
      </c>
      <c r="AK49" s="32">
        <v>147321</v>
      </c>
      <c r="AL49" s="32">
        <v>248923.5</v>
      </c>
      <c r="AM49" s="31">
        <f t="shared" si="11"/>
        <v>0</v>
      </c>
      <c r="AN49" s="32">
        <v>248923.5</v>
      </c>
      <c r="AO49" s="32">
        <v>293022.4</v>
      </c>
      <c r="AP49" s="31">
        <f t="shared" si="12"/>
        <v>-36636.00000000003</v>
      </c>
      <c r="AQ49" s="32">
        <v>256386.4</v>
      </c>
      <c r="AR49" s="32">
        <v>286919.71</v>
      </c>
      <c r="AS49" s="31">
        <f t="shared" si="13"/>
        <v>-16147.690000000002</v>
      </c>
      <c r="AT49" s="32">
        <v>270772.02</v>
      </c>
      <c r="AU49" s="32">
        <v>4000</v>
      </c>
      <c r="AV49" s="31">
        <f t="shared" si="134"/>
        <v>0</v>
      </c>
      <c r="AW49" s="32">
        <v>4000</v>
      </c>
      <c r="AX49" s="32">
        <v>208178.2</v>
      </c>
      <c r="AY49" s="31">
        <f t="shared" si="135"/>
        <v>-105843.00000000001</v>
      </c>
      <c r="AZ49" s="32">
        <v>102335.2</v>
      </c>
      <c r="BA49" s="32">
        <v>228121.57</v>
      </c>
      <c r="BB49" s="31">
        <f t="shared" si="136"/>
        <v>0</v>
      </c>
      <c r="BC49" s="32">
        <v>228121.57</v>
      </c>
      <c r="BD49" s="32">
        <v>107685</v>
      </c>
      <c r="BE49" s="31">
        <f t="shared" si="17"/>
        <v>0</v>
      </c>
      <c r="BF49" s="32">
        <v>107685</v>
      </c>
      <c r="BG49" s="32">
        <v>109860</v>
      </c>
      <c r="BH49" s="31">
        <f t="shared" si="18"/>
        <v>-54250</v>
      </c>
      <c r="BI49" s="32">
        <v>55610</v>
      </c>
      <c r="BJ49" s="32">
        <v>134595</v>
      </c>
      <c r="BK49" s="31">
        <f t="shared" si="19"/>
        <v>0</v>
      </c>
      <c r="BL49" s="32">
        <v>134595</v>
      </c>
      <c r="BM49" s="45">
        <f aca="true" t="shared" si="213" ref="BM49:BU49">AC49+AL49+AU49+BD49</f>
        <v>589166.6</v>
      </c>
      <c r="BN49" s="45">
        <f t="shared" si="213"/>
        <v>0</v>
      </c>
      <c r="BO49" s="45">
        <f t="shared" si="213"/>
        <v>589166.6</v>
      </c>
      <c r="BP49" s="45">
        <f t="shared" si="213"/>
        <v>719476.8</v>
      </c>
      <c r="BQ49" s="45">
        <f t="shared" si="213"/>
        <v>-196729.00000000006</v>
      </c>
      <c r="BR49" s="45">
        <f t="shared" si="213"/>
        <v>522747.8</v>
      </c>
      <c r="BS49" s="45">
        <f t="shared" si="213"/>
        <v>796957.28</v>
      </c>
      <c r="BT49" s="45">
        <f t="shared" si="213"/>
        <v>-16147.690000000002</v>
      </c>
      <c r="BU49" s="45">
        <f t="shared" si="213"/>
        <v>780809.5900000001</v>
      </c>
      <c r="BV49" s="32">
        <v>669195.49</v>
      </c>
      <c r="BW49" s="31">
        <f t="shared" si="21"/>
        <v>-539600.8744833518</v>
      </c>
      <c r="BX49" s="32">
        <v>129594.61551664816</v>
      </c>
      <c r="BY49" s="32">
        <v>244098.03</v>
      </c>
      <c r="BZ49" s="31">
        <f t="shared" si="22"/>
        <v>-85275.08888211739</v>
      </c>
      <c r="CA49" s="32">
        <v>158822.9411178826</v>
      </c>
      <c r="CB49" s="32">
        <v>301487.96</v>
      </c>
      <c r="CC49" s="31">
        <f t="shared" si="23"/>
        <v>-98715</v>
      </c>
      <c r="CD49" s="32">
        <v>202772.96000000002</v>
      </c>
      <c r="CE49" s="32">
        <v>136244.53</v>
      </c>
      <c r="CF49" s="31">
        <f t="shared" si="24"/>
        <v>0</v>
      </c>
      <c r="CG49" s="32">
        <v>136244.53</v>
      </c>
      <c r="CH49" s="32">
        <v>280564.21</v>
      </c>
      <c r="CI49" s="31">
        <f t="shared" si="25"/>
        <v>-77663.07</v>
      </c>
      <c r="CJ49" s="32">
        <v>202901.14</v>
      </c>
      <c r="CK49" s="32">
        <v>300266.5</v>
      </c>
      <c r="CL49" s="31">
        <f t="shared" si="26"/>
        <v>-52417.649999999994</v>
      </c>
      <c r="CM49" s="53">
        <v>247848.85</v>
      </c>
      <c r="CN49" s="45">
        <f aca="true" t="shared" si="214" ref="CN49:CV49">BV49+CE49</f>
        <v>805440.02</v>
      </c>
      <c r="CO49" s="45">
        <f t="shared" si="214"/>
        <v>-539600.8744833518</v>
      </c>
      <c r="CP49" s="45">
        <f t="shared" si="214"/>
        <v>265839.1455166482</v>
      </c>
      <c r="CQ49" s="45">
        <f t="shared" si="214"/>
        <v>524662.24</v>
      </c>
      <c r="CR49" s="45">
        <f t="shared" si="214"/>
        <v>-162938.1588821174</v>
      </c>
      <c r="CS49" s="45">
        <f t="shared" si="214"/>
        <v>361724.0811178826</v>
      </c>
      <c r="CT49" s="45">
        <f t="shared" si="214"/>
        <v>601754.46</v>
      </c>
      <c r="CU49" s="45">
        <f t="shared" si="214"/>
        <v>-151132.65</v>
      </c>
      <c r="CV49" s="45">
        <f t="shared" si="214"/>
        <v>450621.81000000006</v>
      </c>
      <c r="CW49" s="61">
        <f aca="true" t="shared" si="215" ref="CW49:DE49">T49+BM49+CN49</f>
        <v>2805532.41</v>
      </c>
      <c r="CX49" s="61">
        <f t="shared" si="215"/>
        <v>-992300.8744833518</v>
      </c>
      <c r="CY49" s="61">
        <f t="shared" si="215"/>
        <v>1813231.5355166483</v>
      </c>
      <c r="CZ49" s="61">
        <f t="shared" si="215"/>
        <v>2363448.46</v>
      </c>
      <c r="DA49" s="61">
        <f t="shared" si="215"/>
        <v>-496257.1588821175</v>
      </c>
      <c r="DB49" s="61">
        <f t="shared" si="215"/>
        <v>1867191.3011178826</v>
      </c>
      <c r="DC49" s="61">
        <f t="shared" si="215"/>
        <v>2817608.44</v>
      </c>
      <c r="DD49" s="61">
        <f t="shared" si="215"/>
        <v>-388440.33999999997</v>
      </c>
      <c r="DE49" s="61">
        <f t="shared" si="215"/>
        <v>2429168.1</v>
      </c>
    </row>
    <row r="50" spans="1:109" s="17" customFormat="1" ht="25.5">
      <c r="A50" s="34" t="s">
        <v>53</v>
      </c>
      <c r="B50" s="35">
        <f aca="true" t="shared" si="216" ref="B50:H50">SUM(B51:B53)</f>
        <v>3762716.99</v>
      </c>
      <c r="C50" s="35">
        <f t="shared" si="1"/>
        <v>0</v>
      </c>
      <c r="D50" s="35">
        <f t="shared" si="216"/>
        <v>3762716.99</v>
      </c>
      <c r="E50" s="35">
        <f t="shared" si="216"/>
        <v>3954990.53</v>
      </c>
      <c r="F50" s="35">
        <f t="shared" si="2"/>
        <v>0</v>
      </c>
      <c r="G50" s="35">
        <f t="shared" si="216"/>
        <v>3954990.53</v>
      </c>
      <c r="H50" s="35">
        <f t="shared" si="216"/>
        <v>4330321.34</v>
      </c>
      <c r="I50" s="35">
        <f t="shared" si="3"/>
        <v>0</v>
      </c>
      <c r="J50" s="35">
        <f>SUM(J51:J53)</f>
        <v>4330321.34</v>
      </c>
      <c r="K50" s="35">
        <f>SUM(K51:K53)</f>
        <v>1664556.16</v>
      </c>
      <c r="L50" s="35">
        <f t="shared" si="4"/>
        <v>0</v>
      </c>
      <c r="M50" s="35">
        <f>SUM(M51:M53)</f>
        <v>1664556.16</v>
      </c>
      <c r="N50" s="35">
        <f>SUM(N51:N53)</f>
        <v>1560467.8</v>
      </c>
      <c r="O50" s="35">
        <f t="shared" si="5"/>
        <v>0</v>
      </c>
      <c r="P50" s="35">
        <f>SUM(P51:P53)</f>
        <v>1560467.8</v>
      </c>
      <c r="Q50" s="35">
        <f>SUM(Q51:Q53)</f>
        <v>1950042.4</v>
      </c>
      <c r="R50" s="35">
        <f t="shared" si="6"/>
        <v>0</v>
      </c>
      <c r="S50" s="35">
        <f>SUM(S51:S53)</f>
        <v>1950042.4</v>
      </c>
      <c r="T50" s="35">
        <f aca="true" t="shared" si="217" ref="T50:AB50">B50+K50</f>
        <v>5427273.15</v>
      </c>
      <c r="U50" s="35">
        <f t="shared" si="217"/>
        <v>0</v>
      </c>
      <c r="V50" s="35">
        <f t="shared" si="217"/>
        <v>5427273.15</v>
      </c>
      <c r="W50" s="35">
        <f t="shared" si="217"/>
        <v>5515458.33</v>
      </c>
      <c r="X50" s="35">
        <f t="shared" si="217"/>
        <v>0</v>
      </c>
      <c r="Y50" s="35">
        <f t="shared" si="217"/>
        <v>5515458.33</v>
      </c>
      <c r="Z50" s="35">
        <f t="shared" si="217"/>
        <v>6280363.74</v>
      </c>
      <c r="AA50" s="35">
        <f t="shared" si="217"/>
        <v>0</v>
      </c>
      <c r="AB50" s="35">
        <f t="shared" si="217"/>
        <v>6280363.74</v>
      </c>
      <c r="AC50" s="35">
        <f>SUM(AC51:AC53)</f>
        <v>2550814.75</v>
      </c>
      <c r="AD50" s="35">
        <f t="shared" si="8"/>
        <v>0</v>
      </c>
      <c r="AE50" s="35">
        <f>SUM(AE51:AE53)</f>
        <v>2550814.75</v>
      </c>
      <c r="AF50" s="35">
        <f>SUM(AF51:AF53)</f>
        <v>2373164.88</v>
      </c>
      <c r="AG50" s="35">
        <f t="shared" si="9"/>
        <v>0</v>
      </c>
      <c r="AH50" s="35">
        <f>SUM(AH51:AH53)</f>
        <v>2373164.88</v>
      </c>
      <c r="AI50" s="35">
        <f>SUM(AI51:AI53)</f>
        <v>2379671</v>
      </c>
      <c r="AJ50" s="35">
        <f t="shared" si="10"/>
        <v>0</v>
      </c>
      <c r="AK50" s="35">
        <f>SUM(AK51:AK53)</f>
        <v>2379671</v>
      </c>
      <c r="AL50" s="35">
        <f>SUM(AL51:AL53)</f>
        <v>1808435.48</v>
      </c>
      <c r="AM50" s="35">
        <f t="shared" si="11"/>
        <v>0</v>
      </c>
      <c r="AN50" s="35">
        <f>SUM(AN51:AN53)</f>
        <v>1808435.48</v>
      </c>
      <c r="AO50" s="35">
        <f>SUM(AO51:AO53)</f>
        <v>1919130.44</v>
      </c>
      <c r="AP50" s="35">
        <f t="shared" si="12"/>
        <v>0</v>
      </c>
      <c r="AQ50" s="35">
        <f>SUM(AQ51:AQ53)</f>
        <v>1919130.44</v>
      </c>
      <c r="AR50" s="35">
        <f>SUM(AR51:AR53)</f>
        <v>2103394.6</v>
      </c>
      <c r="AS50" s="35">
        <f t="shared" si="13"/>
        <v>0</v>
      </c>
      <c r="AT50" s="35">
        <f>SUM(AT51:AT53)</f>
        <v>2103394.6</v>
      </c>
      <c r="AU50" s="35">
        <f>SUM(AU51:AU53)</f>
        <v>3396261.96</v>
      </c>
      <c r="AV50" s="35">
        <f t="shared" si="134"/>
        <v>0</v>
      </c>
      <c r="AW50" s="35">
        <f>SUM(AW51:AW53)</f>
        <v>3396261.96</v>
      </c>
      <c r="AX50" s="35">
        <f>SUM(AX51:AX53)</f>
        <v>3321766.95</v>
      </c>
      <c r="AY50" s="35">
        <f t="shared" si="135"/>
        <v>0</v>
      </c>
      <c r="AZ50" s="35">
        <f>SUM(AZ51:AZ53)</f>
        <v>3321766.95</v>
      </c>
      <c r="BA50" s="35">
        <f>SUM(BA51:BA53)</f>
        <v>6099985</v>
      </c>
      <c r="BB50" s="35">
        <f t="shared" si="136"/>
        <v>0</v>
      </c>
      <c r="BC50" s="35">
        <f>SUM(BC51:BC53)</f>
        <v>6099985</v>
      </c>
      <c r="BD50" s="35">
        <f>SUM(BD51:BD53)</f>
        <v>2939271.75</v>
      </c>
      <c r="BE50" s="35">
        <f t="shared" si="17"/>
        <v>0</v>
      </c>
      <c r="BF50" s="35">
        <f>SUM(BF51:BF53)</f>
        <v>2939271.75</v>
      </c>
      <c r="BG50" s="35">
        <f>SUM(BG51:BG53)</f>
        <v>2993121.32</v>
      </c>
      <c r="BH50" s="35">
        <f t="shared" si="18"/>
        <v>0</v>
      </c>
      <c r="BI50" s="35">
        <f>SUM(BI51:BI53)</f>
        <v>2993121.32</v>
      </c>
      <c r="BJ50" s="35">
        <f>SUM(BJ51:BJ53)</f>
        <v>2875423.6599999997</v>
      </c>
      <c r="BK50" s="35">
        <f t="shared" si="19"/>
        <v>0</v>
      </c>
      <c r="BL50" s="35">
        <f>SUM(BL51:BL53)</f>
        <v>2875423.6599999997</v>
      </c>
      <c r="BM50" s="35">
        <f aca="true" t="shared" si="218" ref="BM50:BU50">AC50+AL50+AU50+BD50</f>
        <v>10694783.940000001</v>
      </c>
      <c r="BN50" s="35">
        <f t="shared" si="218"/>
        <v>0</v>
      </c>
      <c r="BO50" s="35">
        <f t="shared" si="218"/>
        <v>10694783.940000001</v>
      </c>
      <c r="BP50" s="35">
        <f t="shared" si="218"/>
        <v>10607183.59</v>
      </c>
      <c r="BQ50" s="35">
        <f t="shared" si="218"/>
        <v>0</v>
      </c>
      <c r="BR50" s="35">
        <f t="shared" si="218"/>
        <v>10607183.59</v>
      </c>
      <c r="BS50" s="35">
        <f t="shared" si="218"/>
        <v>13458474.26</v>
      </c>
      <c r="BT50" s="35">
        <f t="shared" si="218"/>
        <v>0</v>
      </c>
      <c r="BU50" s="35">
        <f t="shared" si="218"/>
        <v>13458474.26</v>
      </c>
      <c r="BV50" s="35">
        <f>SUM(BV51:BV53)</f>
        <v>1900378.36</v>
      </c>
      <c r="BW50" s="35">
        <f t="shared" si="21"/>
        <v>0</v>
      </c>
      <c r="BX50" s="35">
        <f>SUM(BX51:BX53)</f>
        <v>1900378.36</v>
      </c>
      <c r="BY50" s="35">
        <f>SUM(BY51:BY53)</f>
        <v>1800066.74</v>
      </c>
      <c r="BZ50" s="35">
        <f t="shared" si="22"/>
        <v>0</v>
      </c>
      <c r="CA50" s="35">
        <f>SUM(CA51:CA53)</f>
        <v>1800066.74</v>
      </c>
      <c r="CB50" s="35">
        <f>SUM(CB51:CB53)</f>
        <v>1901573.26</v>
      </c>
      <c r="CC50" s="35">
        <f t="shared" si="23"/>
        <v>0</v>
      </c>
      <c r="CD50" s="35">
        <f>SUM(CD51:CD53)</f>
        <v>1901573.26</v>
      </c>
      <c r="CE50" s="35">
        <f>SUM(CE51:CE53)</f>
        <v>1228142.3900000001</v>
      </c>
      <c r="CF50" s="35">
        <f t="shared" si="24"/>
        <v>0</v>
      </c>
      <c r="CG50" s="35">
        <f>SUM(CG51:CG53)</f>
        <v>1228142.3900000001</v>
      </c>
      <c r="CH50" s="35">
        <f>SUM(CH51:CH53)</f>
        <v>1270465.47</v>
      </c>
      <c r="CI50" s="35">
        <f t="shared" si="25"/>
        <v>0</v>
      </c>
      <c r="CJ50" s="35">
        <f>SUM(CJ51:CJ53)</f>
        <v>1270465.47</v>
      </c>
      <c r="CK50" s="35">
        <f>SUM(CK51:CK53)</f>
        <v>1261513.22</v>
      </c>
      <c r="CL50" s="35">
        <f t="shared" si="26"/>
        <v>0</v>
      </c>
      <c r="CM50" s="54">
        <f>SUM(CM51:CM53)</f>
        <v>1261513.22</v>
      </c>
      <c r="CN50" s="35">
        <f aca="true" t="shared" si="219" ref="CN50:CV50">BV50+CE50</f>
        <v>3128520.75</v>
      </c>
      <c r="CO50" s="35">
        <f t="shared" si="219"/>
        <v>0</v>
      </c>
      <c r="CP50" s="35">
        <f t="shared" si="219"/>
        <v>3128520.75</v>
      </c>
      <c r="CQ50" s="35">
        <f t="shared" si="219"/>
        <v>3070532.21</v>
      </c>
      <c r="CR50" s="35">
        <f t="shared" si="219"/>
        <v>0</v>
      </c>
      <c r="CS50" s="35">
        <f t="shared" si="219"/>
        <v>3070532.21</v>
      </c>
      <c r="CT50" s="35">
        <f t="shared" si="219"/>
        <v>3163086.48</v>
      </c>
      <c r="CU50" s="35">
        <f t="shared" si="219"/>
        <v>0</v>
      </c>
      <c r="CV50" s="35">
        <f t="shared" si="219"/>
        <v>3163086.48</v>
      </c>
      <c r="CW50" s="35">
        <f aca="true" t="shared" si="220" ref="CW50:DE50">T50+BM50+CN50</f>
        <v>19250577.840000004</v>
      </c>
      <c r="CX50" s="35">
        <f t="shared" si="220"/>
        <v>0</v>
      </c>
      <c r="CY50" s="35">
        <f t="shared" si="220"/>
        <v>19250577.840000004</v>
      </c>
      <c r="CZ50" s="35">
        <f t="shared" si="220"/>
        <v>19193174.13</v>
      </c>
      <c r="DA50" s="35">
        <f t="shared" si="220"/>
        <v>0</v>
      </c>
      <c r="DB50" s="35">
        <f t="shared" si="220"/>
        <v>19193174.13</v>
      </c>
      <c r="DC50" s="35">
        <f t="shared" si="220"/>
        <v>22901924.48</v>
      </c>
      <c r="DD50" s="35">
        <f t="shared" si="220"/>
        <v>0</v>
      </c>
      <c r="DE50" s="35">
        <f t="shared" si="220"/>
        <v>22901924.48</v>
      </c>
    </row>
    <row r="51" spans="1:109" ht="15">
      <c r="A51" s="33" t="s">
        <v>54</v>
      </c>
      <c r="B51" s="32">
        <v>3762716.99</v>
      </c>
      <c r="C51" s="31">
        <f t="shared" si="1"/>
        <v>0</v>
      </c>
      <c r="D51" s="32">
        <v>3762716.99</v>
      </c>
      <c r="E51" s="32">
        <v>3954990.53</v>
      </c>
      <c r="F51" s="31">
        <f t="shared" si="2"/>
        <v>0</v>
      </c>
      <c r="G51" s="32">
        <v>3954990.53</v>
      </c>
      <c r="H51" s="32">
        <v>4330321.34</v>
      </c>
      <c r="I51" s="31">
        <f t="shared" si="3"/>
        <v>0</v>
      </c>
      <c r="J51" s="32">
        <v>4330321.34</v>
      </c>
      <c r="K51" s="32">
        <v>1650656.16</v>
      </c>
      <c r="L51" s="31">
        <f t="shared" si="4"/>
        <v>0</v>
      </c>
      <c r="M51" s="32">
        <v>1650656.16</v>
      </c>
      <c r="N51" s="32">
        <v>1560467.8</v>
      </c>
      <c r="O51" s="31">
        <f t="shared" si="5"/>
        <v>0</v>
      </c>
      <c r="P51" s="32">
        <v>1560467.8</v>
      </c>
      <c r="Q51" s="32">
        <v>1948042.4</v>
      </c>
      <c r="R51" s="31">
        <f t="shared" si="6"/>
        <v>0</v>
      </c>
      <c r="S51" s="32">
        <v>1948042.4</v>
      </c>
      <c r="T51" s="45">
        <f aca="true" t="shared" si="221" ref="T51:AB51">B51+K51</f>
        <v>5413373.15</v>
      </c>
      <c r="U51" s="45">
        <f t="shared" si="221"/>
        <v>0</v>
      </c>
      <c r="V51" s="45">
        <f t="shared" si="221"/>
        <v>5413373.15</v>
      </c>
      <c r="W51" s="45">
        <f t="shared" si="221"/>
        <v>5515458.33</v>
      </c>
      <c r="X51" s="45">
        <f t="shared" si="221"/>
        <v>0</v>
      </c>
      <c r="Y51" s="45">
        <f t="shared" si="221"/>
        <v>5515458.33</v>
      </c>
      <c r="Z51" s="45">
        <f t="shared" si="221"/>
        <v>6278363.74</v>
      </c>
      <c r="AA51" s="45">
        <f t="shared" si="221"/>
        <v>0</v>
      </c>
      <c r="AB51" s="45">
        <f t="shared" si="221"/>
        <v>6278363.74</v>
      </c>
      <c r="AC51" s="32">
        <v>2534794.75</v>
      </c>
      <c r="AD51" s="31">
        <f t="shared" si="8"/>
        <v>0</v>
      </c>
      <c r="AE51" s="32">
        <v>2534794.75</v>
      </c>
      <c r="AF51" s="32">
        <v>2370664.88</v>
      </c>
      <c r="AG51" s="31">
        <f t="shared" si="9"/>
        <v>0</v>
      </c>
      <c r="AH51" s="32">
        <v>2370664.88</v>
      </c>
      <c r="AI51" s="32">
        <v>2327178</v>
      </c>
      <c r="AJ51" s="31">
        <f t="shared" si="10"/>
        <v>0</v>
      </c>
      <c r="AK51" s="32">
        <v>2327178</v>
      </c>
      <c r="AL51" s="32">
        <v>1714080.48</v>
      </c>
      <c r="AM51" s="31">
        <f t="shared" si="11"/>
        <v>0</v>
      </c>
      <c r="AN51" s="32">
        <v>1714080.48</v>
      </c>
      <c r="AO51" s="32">
        <v>1804872.44</v>
      </c>
      <c r="AP51" s="31">
        <f t="shared" si="12"/>
        <v>0</v>
      </c>
      <c r="AQ51" s="32">
        <v>1804872.44</v>
      </c>
      <c r="AR51" s="32">
        <v>1926341.2</v>
      </c>
      <c r="AS51" s="31">
        <f t="shared" si="13"/>
        <v>0</v>
      </c>
      <c r="AT51" s="32">
        <v>1926341.2</v>
      </c>
      <c r="AU51" s="32">
        <v>2827878.76</v>
      </c>
      <c r="AV51" s="31">
        <f t="shared" si="134"/>
        <v>0</v>
      </c>
      <c r="AW51" s="32">
        <v>2827878.76</v>
      </c>
      <c r="AX51" s="32">
        <v>2805136.75</v>
      </c>
      <c r="AY51" s="31">
        <f t="shared" si="135"/>
        <v>0</v>
      </c>
      <c r="AZ51" s="32">
        <v>2805136.75</v>
      </c>
      <c r="BA51" s="32">
        <v>3289103</v>
      </c>
      <c r="BB51" s="31">
        <f t="shared" si="136"/>
        <v>0</v>
      </c>
      <c r="BC51" s="32">
        <v>3289103</v>
      </c>
      <c r="BD51" s="32">
        <v>2747543.06</v>
      </c>
      <c r="BE51" s="31">
        <f t="shared" si="17"/>
        <v>0</v>
      </c>
      <c r="BF51" s="32">
        <v>2747543.06</v>
      </c>
      <c r="BG51" s="32">
        <v>2538503.92</v>
      </c>
      <c r="BH51" s="31">
        <f t="shared" si="18"/>
        <v>0</v>
      </c>
      <c r="BI51" s="32">
        <v>2538503.92</v>
      </c>
      <c r="BJ51" s="32">
        <v>2689123.76</v>
      </c>
      <c r="BK51" s="31">
        <f t="shared" si="19"/>
        <v>0</v>
      </c>
      <c r="BL51" s="32">
        <v>2689123.76</v>
      </c>
      <c r="BM51" s="45">
        <f aca="true" t="shared" si="222" ref="BM51:BU51">AC51+AL51+AU51+BD51</f>
        <v>9824297.05</v>
      </c>
      <c r="BN51" s="45">
        <f t="shared" si="222"/>
        <v>0</v>
      </c>
      <c r="BO51" s="45">
        <f t="shared" si="222"/>
        <v>9824297.05</v>
      </c>
      <c r="BP51" s="45">
        <f t="shared" si="222"/>
        <v>9519177.99</v>
      </c>
      <c r="BQ51" s="45">
        <f t="shared" si="222"/>
        <v>0</v>
      </c>
      <c r="BR51" s="45">
        <f t="shared" si="222"/>
        <v>9519177.99</v>
      </c>
      <c r="BS51" s="45">
        <f t="shared" si="222"/>
        <v>10231745.96</v>
      </c>
      <c r="BT51" s="45">
        <f t="shared" si="222"/>
        <v>0</v>
      </c>
      <c r="BU51" s="45">
        <f t="shared" si="222"/>
        <v>10231745.96</v>
      </c>
      <c r="BV51" s="32">
        <v>1658616.36</v>
      </c>
      <c r="BW51" s="31">
        <f t="shared" si="21"/>
        <v>0</v>
      </c>
      <c r="BX51" s="32">
        <v>1658616.36</v>
      </c>
      <c r="BY51" s="32">
        <v>1635851.74</v>
      </c>
      <c r="BZ51" s="31">
        <f t="shared" si="22"/>
        <v>0</v>
      </c>
      <c r="CA51" s="32">
        <v>1635851.74</v>
      </c>
      <c r="CB51" s="32">
        <v>1605735.06</v>
      </c>
      <c r="CC51" s="31">
        <f t="shared" si="23"/>
        <v>0</v>
      </c>
      <c r="CD51" s="32">
        <v>1605735.06</v>
      </c>
      <c r="CE51" s="32">
        <v>1110888.59</v>
      </c>
      <c r="CF51" s="31">
        <f t="shared" si="24"/>
        <v>0</v>
      </c>
      <c r="CG51" s="32">
        <v>1110888.59</v>
      </c>
      <c r="CH51" s="32">
        <v>1140057.47</v>
      </c>
      <c r="CI51" s="31">
        <f t="shared" si="25"/>
        <v>0</v>
      </c>
      <c r="CJ51" s="32">
        <v>1140057.47</v>
      </c>
      <c r="CK51" s="32">
        <v>1178763.22</v>
      </c>
      <c r="CL51" s="31">
        <f t="shared" si="26"/>
        <v>0</v>
      </c>
      <c r="CM51" s="53">
        <v>1178763.22</v>
      </c>
      <c r="CN51" s="45">
        <f aca="true" t="shared" si="223" ref="CN51:CV51">BV51+CE51</f>
        <v>2769504.95</v>
      </c>
      <c r="CO51" s="45">
        <f t="shared" si="223"/>
        <v>0</v>
      </c>
      <c r="CP51" s="45">
        <f t="shared" si="223"/>
        <v>2769504.95</v>
      </c>
      <c r="CQ51" s="45">
        <f t="shared" si="223"/>
        <v>2775909.21</v>
      </c>
      <c r="CR51" s="45">
        <f t="shared" si="223"/>
        <v>0</v>
      </c>
      <c r="CS51" s="45">
        <f t="shared" si="223"/>
        <v>2775909.21</v>
      </c>
      <c r="CT51" s="45">
        <f t="shared" si="223"/>
        <v>2784498.2800000003</v>
      </c>
      <c r="CU51" s="45">
        <f t="shared" si="223"/>
        <v>0</v>
      </c>
      <c r="CV51" s="45">
        <f t="shared" si="223"/>
        <v>2784498.2800000003</v>
      </c>
      <c r="CW51" s="61">
        <f aca="true" t="shared" si="224" ref="CW51:DE51">T51+BM51+CN51</f>
        <v>18007175.150000002</v>
      </c>
      <c r="CX51" s="61">
        <f t="shared" si="224"/>
        <v>0</v>
      </c>
      <c r="CY51" s="61">
        <f t="shared" si="224"/>
        <v>18007175.150000002</v>
      </c>
      <c r="CZ51" s="61">
        <f t="shared" si="224"/>
        <v>17810545.53</v>
      </c>
      <c r="DA51" s="61">
        <f t="shared" si="224"/>
        <v>0</v>
      </c>
      <c r="DB51" s="61">
        <f t="shared" si="224"/>
        <v>17810545.53</v>
      </c>
      <c r="DC51" s="61">
        <f t="shared" si="224"/>
        <v>19294607.98</v>
      </c>
      <c r="DD51" s="61">
        <f t="shared" si="224"/>
        <v>0</v>
      </c>
      <c r="DE51" s="61">
        <f t="shared" si="224"/>
        <v>19294607.98</v>
      </c>
    </row>
    <row r="52" spans="1:109" ht="15">
      <c r="A52" s="33" t="s">
        <v>55</v>
      </c>
      <c r="B52" s="32"/>
      <c r="C52" s="31">
        <f t="shared" si="1"/>
        <v>0</v>
      </c>
      <c r="D52" s="32">
        <v>0</v>
      </c>
      <c r="E52" s="32"/>
      <c r="F52" s="31">
        <f t="shared" si="2"/>
        <v>0</v>
      </c>
      <c r="G52" s="32">
        <v>0</v>
      </c>
      <c r="H52" s="32"/>
      <c r="I52" s="31">
        <f t="shared" si="3"/>
        <v>0</v>
      </c>
      <c r="J52" s="32"/>
      <c r="K52" s="32">
        <v>13900</v>
      </c>
      <c r="L52" s="31">
        <f t="shared" si="4"/>
        <v>0</v>
      </c>
      <c r="M52" s="32">
        <v>13900</v>
      </c>
      <c r="N52" s="32">
        <v>0</v>
      </c>
      <c r="O52" s="31">
        <f t="shared" si="5"/>
        <v>0</v>
      </c>
      <c r="P52" s="32"/>
      <c r="Q52" s="32">
        <v>2000</v>
      </c>
      <c r="R52" s="31">
        <f t="shared" si="6"/>
        <v>0</v>
      </c>
      <c r="S52" s="32">
        <v>2000</v>
      </c>
      <c r="T52" s="45">
        <f aca="true" t="shared" si="225" ref="T52:AB52">B52+K52</f>
        <v>13900</v>
      </c>
      <c r="U52" s="45">
        <f t="shared" si="225"/>
        <v>0</v>
      </c>
      <c r="V52" s="45">
        <f t="shared" si="225"/>
        <v>13900</v>
      </c>
      <c r="W52" s="45">
        <f t="shared" si="225"/>
        <v>0</v>
      </c>
      <c r="X52" s="45">
        <f t="shared" si="225"/>
        <v>0</v>
      </c>
      <c r="Y52" s="45">
        <f t="shared" si="225"/>
        <v>0</v>
      </c>
      <c r="Z52" s="45">
        <f t="shared" si="225"/>
        <v>2000</v>
      </c>
      <c r="AA52" s="45">
        <f t="shared" si="225"/>
        <v>0</v>
      </c>
      <c r="AB52" s="45">
        <f t="shared" si="225"/>
        <v>2000</v>
      </c>
      <c r="AC52" s="32">
        <v>16020</v>
      </c>
      <c r="AD52" s="31">
        <f t="shared" si="8"/>
        <v>0</v>
      </c>
      <c r="AE52" s="32">
        <v>16020</v>
      </c>
      <c r="AF52" s="32">
        <v>2500</v>
      </c>
      <c r="AG52" s="31">
        <f t="shared" si="9"/>
        <v>0</v>
      </c>
      <c r="AH52" s="32">
        <v>2500</v>
      </c>
      <c r="AI52" s="32"/>
      <c r="AJ52" s="31">
        <f t="shared" si="10"/>
        <v>0</v>
      </c>
      <c r="AK52" s="32">
        <v>0</v>
      </c>
      <c r="AL52" s="32">
        <v>7850</v>
      </c>
      <c r="AM52" s="31">
        <f t="shared" si="11"/>
        <v>0</v>
      </c>
      <c r="AN52" s="32">
        <v>7850</v>
      </c>
      <c r="AO52" s="32">
        <v>10180</v>
      </c>
      <c r="AP52" s="31">
        <f t="shared" si="12"/>
        <v>0</v>
      </c>
      <c r="AQ52" s="32">
        <v>10180</v>
      </c>
      <c r="AR52" s="32">
        <v>8130</v>
      </c>
      <c r="AS52" s="31">
        <f t="shared" si="13"/>
        <v>0</v>
      </c>
      <c r="AT52" s="32">
        <v>8130</v>
      </c>
      <c r="AU52" s="32">
        <v>30238</v>
      </c>
      <c r="AV52" s="31">
        <f t="shared" si="134"/>
        <v>0</v>
      </c>
      <c r="AW52" s="32">
        <v>30238</v>
      </c>
      <c r="AX52" s="32"/>
      <c r="AY52" s="31">
        <f t="shared" si="135"/>
        <v>0</v>
      </c>
      <c r="AZ52" s="32">
        <v>0</v>
      </c>
      <c r="BA52" s="32"/>
      <c r="BB52" s="31">
        <f t="shared" si="136"/>
        <v>0</v>
      </c>
      <c r="BC52" s="32">
        <v>0</v>
      </c>
      <c r="BD52" s="32"/>
      <c r="BE52" s="31">
        <f t="shared" si="17"/>
        <v>0</v>
      </c>
      <c r="BF52" s="32"/>
      <c r="BG52" s="32"/>
      <c r="BH52" s="31">
        <f t="shared" si="18"/>
        <v>0</v>
      </c>
      <c r="BI52" s="32"/>
      <c r="BJ52" s="32"/>
      <c r="BK52" s="31">
        <f t="shared" si="19"/>
        <v>0</v>
      </c>
      <c r="BL52" s="32"/>
      <c r="BM52" s="45">
        <f aca="true" t="shared" si="226" ref="BM52:BU52">AC52+AL52+AU52+BD52</f>
        <v>54108</v>
      </c>
      <c r="BN52" s="45">
        <f t="shared" si="226"/>
        <v>0</v>
      </c>
      <c r="BO52" s="45">
        <f t="shared" si="226"/>
        <v>54108</v>
      </c>
      <c r="BP52" s="45">
        <f t="shared" si="226"/>
        <v>12680</v>
      </c>
      <c r="BQ52" s="45">
        <f t="shared" si="226"/>
        <v>0</v>
      </c>
      <c r="BR52" s="45">
        <f t="shared" si="226"/>
        <v>12680</v>
      </c>
      <c r="BS52" s="45">
        <f t="shared" si="226"/>
        <v>8130</v>
      </c>
      <c r="BT52" s="45">
        <f t="shared" si="226"/>
        <v>0</v>
      </c>
      <c r="BU52" s="45">
        <f t="shared" si="226"/>
        <v>8130</v>
      </c>
      <c r="BV52" s="32"/>
      <c r="BW52" s="31">
        <f t="shared" si="21"/>
        <v>0</v>
      </c>
      <c r="BX52" s="32"/>
      <c r="BY52" s="32"/>
      <c r="BZ52" s="31">
        <f t="shared" si="22"/>
        <v>0</v>
      </c>
      <c r="CA52" s="32"/>
      <c r="CB52" s="32"/>
      <c r="CC52" s="31">
        <f t="shared" si="23"/>
        <v>0</v>
      </c>
      <c r="CD52" s="32"/>
      <c r="CE52" s="32"/>
      <c r="CF52" s="31">
        <f t="shared" si="24"/>
        <v>0</v>
      </c>
      <c r="CG52" s="32"/>
      <c r="CH52" s="32"/>
      <c r="CI52" s="31">
        <f t="shared" si="25"/>
        <v>0</v>
      </c>
      <c r="CJ52" s="32"/>
      <c r="CK52" s="32"/>
      <c r="CL52" s="31">
        <f t="shared" si="26"/>
        <v>0</v>
      </c>
      <c r="CM52" s="53"/>
      <c r="CN52" s="45">
        <f aca="true" t="shared" si="227" ref="CN52:CV52">BV52+CE52</f>
        <v>0</v>
      </c>
      <c r="CO52" s="45">
        <f t="shared" si="227"/>
        <v>0</v>
      </c>
      <c r="CP52" s="45">
        <f t="shared" si="227"/>
        <v>0</v>
      </c>
      <c r="CQ52" s="45">
        <f t="shared" si="227"/>
        <v>0</v>
      </c>
      <c r="CR52" s="45">
        <f t="shared" si="227"/>
        <v>0</v>
      </c>
      <c r="CS52" s="45">
        <f t="shared" si="227"/>
        <v>0</v>
      </c>
      <c r="CT52" s="45">
        <f t="shared" si="227"/>
        <v>0</v>
      </c>
      <c r="CU52" s="45">
        <f t="shared" si="227"/>
        <v>0</v>
      </c>
      <c r="CV52" s="45">
        <f t="shared" si="227"/>
        <v>0</v>
      </c>
      <c r="CW52" s="61">
        <f aca="true" t="shared" si="228" ref="CW52:DE52">T52+BM52+CN52</f>
        <v>68008</v>
      </c>
      <c r="CX52" s="61">
        <f t="shared" si="228"/>
        <v>0</v>
      </c>
      <c r="CY52" s="61">
        <f t="shared" si="228"/>
        <v>68008</v>
      </c>
      <c r="CZ52" s="61">
        <f t="shared" si="228"/>
        <v>12680</v>
      </c>
      <c r="DA52" s="61">
        <f t="shared" si="228"/>
        <v>0</v>
      </c>
      <c r="DB52" s="61">
        <f t="shared" si="228"/>
        <v>12680</v>
      </c>
      <c r="DC52" s="61">
        <f t="shared" si="228"/>
        <v>10130</v>
      </c>
      <c r="DD52" s="61">
        <f t="shared" si="228"/>
        <v>0</v>
      </c>
      <c r="DE52" s="61">
        <f t="shared" si="228"/>
        <v>10130</v>
      </c>
    </row>
    <row r="53" spans="1:109" ht="15">
      <c r="A53" s="33" t="s">
        <v>56</v>
      </c>
      <c r="B53" s="32"/>
      <c r="C53" s="31">
        <f t="shared" si="1"/>
        <v>0</v>
      </c>
      <c r="D53" s="32">
        <v>0</v>
      </c>
      <c r="E53" s="32"/>
      <c r="F53" s="31">
        <f t="shared" si="2"/>
        <v>0</v>
      </c>
      <c r="G53" s="32">
        <v>0</v>
      </c>
      <c r="H53" s="32"/>
      <c r="I53" s="31">
        <f t="shared" si="3"/>
        <v>0</v>
      </c>
      <c r="J53" s="32"/>
      <c r="K53" s="32"/>
      <c r="L53" s="31">
        <f t="shared" si="4"/>
        <v>0</v>
      </c>
      <c r="M53" s="32">
        <v>0</v>
      </c>
      <c r="N53" s="32"/>
      <c r="O53" s="31">
        <f t="shared" si="5"/>
        <v>0</v>
      </c>
      <c r="P53" s="32"/>
      <c r="Q53" s="32"/>
      <c r="R53" s="31">
        <f t="shared" si="6"/>
        <v>0</v>
      </c>
      <c r="S53" s="32"/>
      <c r="T53" s="45">
        <f aca="true" t="shared" si="229" ref="T53:AB53">B53+K53</f>
        <v>0</v>
      </c>
      <c r="U53" s="45">
        <f t="shared" si="229"/>
        <v>0</v>
      </c>
      <c r="V53" s="45">
        <f t="shared" si="229"/>
        <v>0</v>
      </c>
      <c r="W53" s="45">
        <f t="shared" si="229"/>
        <v>0</v>
      </c>
      <c r="X53" s="45">
        <f t="shared" si="229"/>
        <v>0</v>
      </c>
      <c r="Y53" s="45">
        <f t="shared" si="229"/>
        <v>0</v>
      </c>
      <c r="Z53" s="45">
        <f t="shared" si="229"/>
        <v>0</v>
      </c>
      <c r="AA53" s="45">
        <f t="shared" si="229"/>
        <v>0</v>
      </c>
      <c r="AB53" s="45">
        <f t="shared" si="229"/>
        <v>0</v>
      </c>
      <c r="AC53" s="32"/>
      <c r="AD53" s="31">
        <f t="shared" si="8"/>
        <v>0</v>
      </c>
      <c r="AE53" s="32">
        <v>0</v>
      </c>
      <c r="AF53" s="32"/>
      <c r="AG53" s="31">
        <f t="shared" si="9"/>
        <v>0</v>
      </c>
      <c r="AH53" s="32">
        <v>0</v>
      </c>
      <c r="AI53" s="32">
        <v>52493</v>
      </c>
      <c r="AJ53" s="31">
        <f t="shared" si="10"/>
        <v>0</v>
      </c>
      <c r="AK53" s="32">
        <v>52493</v>
      </c>
      <c r="AL53" s="32">
        <v>86505</v>
      </c>
      <c r="AM53" s="31">
        <f t="shared" si="11"/>
        <v>0</v>
      </c>
      <c r="AN53" s="32">
        <v>86505</v>
      </c>
      <c r="AO53" s="32">
        <v>104078</v>
      </c>
      <c r="AP53" s="31">
        <f t="shared" si="12"/>
        <v>0</v>
      </c>
      <c r="AQ53" s="32">
        <v>104078</v>
      </c>
      <c r="AR53" s="32">
        <v>168923.4</v>
      </c>
      <c r="AS53" s="31">
        <f t="shared" si="13"/>
        <v>0</v>
      </c>
      <c r="AT53" s="32">
        <v>168923.4</v>
      </c>
      <c r="AU53" s="32">
        <v>538145.2</v>
      </c>
      <c r="AV53" s="31">
        <f t="shared" si="134"/>
        <v>0</v>
      </c>
      <c r="AW53" s="32">
        <v>538145.2</v>
      </c>
      <c r="AX53" s="32">
        <v>516630.2</v>
      </c>
      <c r="AY53" s="31">
        <f t="shared" si="135"/>
        <v>0</v>
      </c>
      <c r="AZ53" s="32">
        <v>516630.2</v>
      </c>
      <c r="BA53" s="32">
        <v>2810882</v>
      </c>
      <c r="BB53" s="31">
        <f t="shared" si="136"/>
        <v>0</v>
      </c>
      <c r="BC53" s="32">
        <v>2810882</v>
      </c>
      <c r="BD53" s="32">
        <v>191728.69</v>
      </c>
      <c r="BE53" s="31">
        <f t="shared" si="17"/>
        <v>0</v>
      </c>
      <c r="BF53" s="32">
        <v>191728.69</v>
      </c>
      <c r="BG53" s="32">
        <v>454617.4</v>
      </c>
      <c r="BH53" s="31">
        <f t="shared" si="18"/>
        <v>0</v>
      </c>
      <c r="BI53" s="32">
        <v>454617.4</v>
      </c>
      <c r="BJ53" s="32">
        <v>186299.9</v>
      </c>
      <c r="BK53" s="31">
        <f t="shared" si="19"/>
        <v>0</v>
      </c>
      <c r="BL53" s="32">
        <v>186299.9</v>
      </c>
      <c r="BM53" s="45">
        <f aca="true" t="shared" si="230" ref="BM53:BU53">AC53+AL53+AU53+BD53</f>
        <v>816378.8899999999</v>
      </c>
      <c r="BN53" s="45">
        <f t="shared" si="230"/>
        <v>0</v>
      </c>
      <c r="BO53" s="45">
        <f t="shared" si="230"/>
        <v>816378.8899999999</v>
      </c>
      <c r="BP53" s="45">
        <f t="shared" si="230"/>
        <v>1075325.6</v>
      </c>
      <c r="BQ53" s="45">
        <f t="shared" si="230"/>
        <v>0</v>
      </c>
      <c r="BR53" s="45">
        <f t="shared" si="230"/>
        <v>1075325.6</v>
      </c>
      <c r="BS53" s="45">
        <f t="shared" si="230"/>
        <v>3218598.3</v>
      </c>
      <c r="BT53" s="45">
        <f t="shared" si="230"/>
        <v>0</v>
      </c>
      <c r="BU53" s="45">
        <f t="shared" si="230"/>
        <v>3218598.3</v>
      </c>
      <c r="BV53" s="32">
        <v>241762</v>
      </c>
      <c r="BW53" s="31">
        <f t="shared" si="21"/>
        <v>0</v>
      </c>
      <c r="BX53" s="32">
        <v>241762</v>
      </c>
      <c r="BY53" s="32">
        <v>164215</v>
      </c>
      <c r="BZ53" s="31">
        <f t="shared" si="22"/>
        <v>0</v>
      </c>
      <c r="CA53" s="32">
        <v>164215</v>
      </c>
      <c r="CB53" s="32">
        <v>295838.2</v>
      </c>
      <c r="CC53" s="31">
        <f t="shared" si="23"/>
        <v>0</v>
      </c>
      <c r="CD53" s="32">
        <v>295838.2</v>
      </c>
      <c r="CE53" s="32">
        <v>117253.8</v>
      </c>
      <c r="CF53" s="31">
        <f t="shared" si="24"/>
        <v>0</v>
      </c>
      <c r="CG53" s="32">
        <v>117253.8</v>
      </c>
      <c r="CH53" s="32">
        <v>130408</v>
      </c>
      <c r="CI53" s="31">
        <f t="shared" si="25"/>
        <v>0</v>
      </c>
      <c r="CJ53" s="32">
        <v>130408</v>
      </c>
      <c r="CK53" s="32">
        <v>82750</v>
      </c>
      <c r="CL53" s="31">
        <f t="shared" si="26"/>
        <v>0</v>
      </c>
      <c r="CM53" s="53">
        <v>82750</v>
      </c>
      <c r="CN53" s="45">
        <f aca="true" t="shared" si="231" ref="CN53:CV53">BV53+CE53</f>
        <v>359015.8</v>
      </c>
      <c r="CO53" s="45">
        <f t="shared" si="231"/>
        <v>0</v>
      </c>
      <c r="CP53" s="45">
        <f t="shared" si="231"/>
        <v>359015.8</v>
      </c>
      <c r="CQ53" s="45">
        <f t="shared" si="231"/>
        <v>294623</v>
      </c>
      <c r="CR53" s="45">
        <f t="shared" si="231"/>
        <v>0</v>
      </c>
      <c r="CS53" s="45">
        <f t="shared" si="231"/>
        <v>294623</v>
      </c>
      <c r="CT53" s="45">
        <f t="shared" si="231"/>
        <v>378588.2</v>
      </c>
      <c r="CU53" s="45">
        <f t="shared" si="231"/>
        <v>0</v>
      </c>
      <c r="CV53" s="45">
        <f t="shared" si="231"/>
        <v>378588.2</v>
      </c>
      <c r="CW53" s="61">
        <f aca="true" t="shared" si="232" ref="CW53:DE53">T53+BM53+CN53</f>
        <v>1175394.69</v>
      </c>
      <c r="CX53" s="61">
        <f t="shared" si="232"/>
        <v>0</v>
      </c>
      <c r="CY53" s="61">
        <f t="shared" si="232"/>
        <v>1175394.69</v>
      </c>
      <c r="CZ53" s="61">
        <f t="shared" si="232"/>
        <v>1369948.6</v>
      </c>
      <c r="DA53" s="61">
        <f t="shared" si="232"/>
        <v>0</v>
      </c>
      <c r="DB53" s="61">
        <f t="shared" si="232"/>
        <v>1369948.6</v>
      </c>
      <c r="DC53" s="61">
        <f t="shared" si="232"/>
        <v>3597186.5</v>
      </c>
      <c r="DD53" s="61">
        <f t="shared" si="232"/>
        <v>0</v>
      </c>
      <c r="DE53" s="61">
        <f t="shared" si="232"/>
        <v>3597186.5</v>
      </c>
    </row>
    <row r="54" spans="1:109" s="18" customFormat="1" ht="39">
      <c r="A54" s="28" t="s">
        <v>57</v>
      </c>
      <c r="B54" s="36"/>
      <c r="C54" s="29">
        <f t="shared" si="1"/>
        <v>2478709</v>
      </c>
      <c r="D54" s="36">
        <v>2478709</v>
      </c>
      <c r="E54" s="36"/>
      <c r="F54" s="29">
        <f t="shared" si="2"/>
        <v>3476550</v>
      </c>
      <c r="G54" s="36">
        <v>3476550</v>
      </c>
      <c r="H54" s="36"/>
      <c r="I54" s="29">
        <f t="shared" si="3"/>
        <v>3812600</v>
      </c>
      <c r="J54" s="36">
        <v>3812600</v>
      </c>
      <c r="K54" s="36"/>
      <c r="L54" s="29">
        <f t="shared" si="4"/>
        <v>2940636.39</v>
      </c>
      <c r="M54" s="36">
        <v>2940636.39</v>
      </c>
      <c r="N54" s="36"/>
      <c r="O54" s="29">
        <f t="shared" si="5"/>
        <v>3262259.91</v>
      </c>
      <c r="P54" s="36">
        <v>3262259.91</v>
      </c>
      <c r="Q54" s="36"/>
      <c r="R54" s="29">
        <f t="shared" si="6"/>
        <v>3750878.57</v>
      </c>
      <c r="S54" s="36">
        <v>3750878.57</v>
      </c>
      <c r="T54" s="29">
        <f aca="true" t="shared" si="233" ref="T54:AB54">B54+K54</f>
        <v>0</v>
      </c>
      <c r="U54" s="29">
        <f t="shared" si="233"/>
        <v>5419345.390000001</v>
      </c>
      <c r="V54" s="29">
        <f t="shared" si="233"/>
        <v>5419345.390000001</v>
      </c>
      <c r="W54" s="29">
        <f t="shared" si="233"/>
        <v>0</v>
      </c>
      <c r="X54" s="29">
        <f t="shared" si="233"/>
        <v>6738809.91</v>
      </c>
      <c r="Y54" s="29">
        <f t="shared" si="233"/>
        <v>6738809.91</v>
      </c>
      <c r="Z54" s="29">
        <f t="shared" si="233"/>
        <v>0</v>
      </c>
      <c r="AA54" s="29">
        <f t="shared" si="233"/>
        <v>7563478.57</v>
      </c>
      <c r="AB54" s="29">
        <f t="shared" si="233"/>
        <v>7563478.57</v>
      </c>
      <c r="AC54" s="36"/>
      <c r="AD54" s="29">
        <f t="shared" si="8"/>
        <v>456300</v>
      </c>
      <c r="AE54" s="36">
        <v>456300</v>
      </c>
      <c r="AF54" s="36"/>
      <c r="AG54" s="29">
        <f t="shared" si="9"/>
        <v>460950</v>
      </c>
      <c r="AH54" s="36">
        <v>460950</v>
      </c>
      <c r="AI54" s="36"/>
      <c r="AJ54" s="29">
        <f t="shared" si="10"/>
        <v>504800</v>
      </c>
      <c r="AK54" s="36">
        <v>504800</v>
      </c>
      <c r="AL54" s="36"/>
      <c r="AM54" s="29">
        <f t="shared" si="11"/>
        <v>193200</v>
      </c>
      <c r="AN54" s="36">
        <v>193200</v>
      </c>
      <c r="AO54" s="36"/>
      <c r="AP54" s="29">
        <f t="shared" si="12"/>
        <v>227000</v>
      </c>
      <c r="AQ54" s="36">
        <v>227000</v>
      </c>
      <c r="AR54" s="36"/>
      <c r="AS54" s="29">
        <f t="shared" si="13"/>
        <v>269100</v>
      </c>
      <c r="AT54" s="36">
        <v>269100</v>
      </c>
      <c r="AU54" s="36"/>
      <c r="AV54" s="29">
        <f t="shared" si="134"/>
        <v>724109.219333333</v>
      </c>
      <c r="AW54" s="36">
        <v>724109.219333333</v>
      </c>
      <c r="AX54" s="36"/>
      <c r="AY54" s="29">
        <f t="shared" si="135"/>
        <v>626809.219333333</v>
      </c>
      <c r="AZ54" s="36">
        <v>626809.219333333</v>
      </c>
      <c r="BA54" s="36"/>
      <c r="BB54" s="29">
        <f t="shared" si="136"/>
        <v>623069.219333333</v>
      </c>
      <c r="BC54" s="36">
        <v>623069.219333333</v>
      </c>
      <c r="BD54" s="36"/>
      <c r="BE54" s="29">
        <f t="shared" si="17"/>
        <v>432000</v>
      </c>
      <c r="BF54" s="36">
        <v>432000</v>
      </c>
      <c r="BG54" s="36"/>
      <c r="BH54" s="29">
        <f t="shared" si="18"/>
        <v>380000</v>
      </c>
      <c r="BI54" s="36">
        <v>380000</v>
      </c>
      <c r="BJ54" s="36"/>
      <c r="BK54" s="29">
        <f t="shared" si="19"/>
        <v>380000</v>
      </c>
      <c r="BL54" s="36">
        <v>380000</v>
      </c>
      <c r="BM54" s="29">
        <f aca="true" t="shared" si="234" ref="BM54:BU54">AC54+AL54+AU54+BD54</f>
        <v>0</v>
      </c>
      <c r="BN54" s="29">
        <f t="shared" si="234"/>
        <v>1805609.219333333</v>
      </c>
      <c r="BO54" s="29">
        <f t="shared" si="234"/>
        <v>1805609.219333333</v>
      </c>
      <c r="BP54" s="29">
        <f t="shared" si="234"/>
        <v>0</v>
      </c>
      <c r="BQ54" s="29">
        <f t="shared" si="234"/>
        <v>1694759.219333333</v>
      </c>
      <c r="BR54" s="29">
        <f t="shared" si="234"/>
        <v>1694759.219333333</v>
      </c>
      <c r="BS54" s="29">
        <f t="shared" si="234"/>
        <v>0</v>
      </c>
      <c r="BT54" s="29">
        <f t="shared" si="234"/>
        <v>1776969.219333333</v>
      </c>
      <c r="BU54" s="29">
        <f t="shared" si="234"/>
        <v>1776969.219333333</v>
      </c>
      <c r="BV54" s="36"/>
      <c r="BW54" s="29">
        <f t="shared" si="21"/>
        <v>84300</v>
      </c>
      <c r="BX54" s="36">
        <v>84300</v>
      </c>
      <c r="BY54" s="36"/>
      <c r="BZ54" s="29">
        <f t="shared" si="22"/>
        <v>83300</v>
      </c>
      <c r="CA54" s="36">
        <v>83300</v>
      </c>
      <c r="CB54" s="36"/>
      <c r="CC54" s="29">
        <f t="shared" si="23"/>
        <v>94500</v>
      </c>
      <c r="CD54" s="36">
        <v>94500</v>
      </c>
      <c r="CE54" s="36"/>
      <c r="CF54" s="29">
        <f t="shared" si="24"/>
        <v>118630</v>
      </c>
      <c r="CG54" s="36">
        <v>118630</v>
      </c>
      <c r="CH54" s="36"/>
      <c r="CI54" s="29">
        <f t="shared" si="25"/>
        <v>169954</v>
      </c>
      <c r="CJ54" s="36">
        <v>169954</v>
      </c>
      <c r="CK54" s="36"/>
      <c r="CL54" s="29">
        <f t="shared" si="26"/>
        <v>137620</v>
      </c>
      <c r="CM54" s="55">
        <v>137620</v>
      </c>
      <c r="CN54" s="29">
        <f aca="true" t="shared" si="235" ref="CN54:CV54">BV54+CE54</f>
        <v>0</v>
      </c>
      <c r="CO54" s="29">
        <f t="shared" si="235"/>
        <v>202930</v>
      </c>
      <c r="CP54" s="29">
        <f t="shared" si="235"/>
        <v>202930</v>
      </c>
      <c r="CQ54" s="29">
        <f t="shared" si="235"/>
        <v>0</v>
      </c>
      <c r="CR54" s="29">
        <f t="shared" si="235"/>
        <v>253254</v>
      </c>
      <c r="CS54" s="29">
        <f t="shared" si="235"/>
        <v>253254</v>
      </c>
      <c r="CT54" s="29">
        <f t="shared" si="235"/>
        <v>0</v>
      </c>
      <c r="CU54" s="29">
        <f t="shared" si="235"/>
        <v>232120</v>
      </c>
      <c r="CV54" s="29">
        <f t="shared" si="235"/>
        <v>232120</v>
      </c>
      <c r="CW54" s="29">
        <f aca="true" t="shared" si="236" ref="CW54:DE54">T54+BM54+CN54</f>
        <v>0</v>
      </c>
      <c r="CX54" s="29">
        <f t="shared" si="236"/>
        <v>7427884.609333334</v>
      </c>
      <c r="CY54" s="29">
        <f t="shared" si="236"/>
        <v>7427884.609333334</v>
      </c>
      <c r="CZ54" s="29">
        <f t="shared" si="236"/>
        <v>0</v>
      </c>
      <c r="DA54" s="29">
        <f t="shared" si="236"/>
        <v>8686823.129333332</v>
      </c>
      <c r="DB54" s="29">
        <f t="shared" si="236"/>
        <v>8686823.129333332</v>
      </c>
      <c r="DC54" s="29">
        <f t="shared" si="236"/>
        <v>0</v>
      </c>
      <c r="DD54" s="29">
        <f t="shared" si="236"/>
        <v>9572567.789333332</v>
      </c>
      <c r="DE54" s="29">
        <f t="shared" si="236"/>
        <v>9572567.789333332</v>
      </c>
    </row>
    <row r="55" spans="1:109" s="5" customFormat="1" ht="25.5">
      <c r="A55" s="37" t="s">
        <v>58</v>
      </c>
      <c r="B55" s="31">
        <f aca="true" t="shared" si="237" ref="B55:H55">B4+B15-B54</f>
        <v>64549578.74000001</v>
      </c>
      <c r="C55" s="31">
        <f t="shared" si="1"/>
        <v>-5292072.660000004</v>
      </c>
      <c r="D55" s="31">
        <f t="shared" si="237"/>
        <v>59257506.080000006</v>
      </c>
      <c r="E55" s="31">
        <f t="shared" si="237"/>
        <v>64239028.730000004</v>
      </c>
      <c r="F55" s="31">
        <f t="shared" si="2"/>
        <v>-5287106.870000005</v>
      </c>
      <c r="G55" s="31">
        <f t="shared" si="237"/>
        <v>58951921.86</v>
      </c>
      <c r="H55" s="31">
        <f t="shared" si="237"/>
        <v>64084226.1</v>
      </c>
      <c r="I55" s="31">
        <f t="shared" si="3"/>
        <v>-5682887.239999995</v>
      </c>
      <c r="J55" s="31">
        <f>J4+J15-J54</f>
        <v>58401338.86000001</v>
      </c>
      <c r="K55" s="31">
        <f>K4+K15-K54</f>
        <v>55365431.95</v>
      </c>
      <c r="L55" s="31">
        <f t="shared" si="4"/>
        <v>-4182735.5</v>
      </c>
      <c r="M55" s="31">
        <f>M4+M15-M54</f>
        <v>51182696.45</v>
      </c>
      <c r="N55" s="31">
        <f>N4+N15-N54</f>
        <v>56534209.55</v>
      </c>
      <c r="O55" s="31">
        <f t="shared" si="5"/>
        <v>-4245779.599999994</v>
      </c>
      <c r="P55" s="31">
        <f>P4+P15-P54</f>
        <v>52288429.95</v>
      </c>
      <c r="Q55" s="31">
        <f>Q4+Q15-Q54</f>
        <v>64338966.89</v>
      </c>
      <c r="R55" s="31">
        <f t="shared" si="6"/>
        <v>-4865693.49000001</v>
      </c>
      <c r="S55" s="31">
        <f>S4+S15-S54</f>
        <v>59473273.39999999</v>
      </c>
      <c r="T55" s="45">
        <f aca="true" t="shared" si="238" ref="T55:AB55">B55+K55</f>
        <v>119915010.69000001</v>
      </c>
      <c r="U55" s="45">
        <f t="shared" si="238"/>
        <v>-9474808.160000004</v>
      </c>
      <c r="V55" s="45">
        <f t="shared" si="238"/>
        <v>110440202.53</v>
      </c>
      <c r="W55" s="45">
        <f t="shared" si="238"/>
        <v>120773238.28</v>
      </c>
      <c r="X55" s="45">
        <f t="shared" si="238"/>
        <v>-9532886.469999999</v>
      </c>
      <c r="Y55" s="45">
        <f t="shared" si="238"/>
        <v>111240351.81</v>
      </c>
      <c r="Z55" s="45">
        <f t="shared" si="238"/>
        <v>128423192.99000001</v>
      </c>
      <c r="AA55" s="45">
        <f t="shared" si="238"/>
        <v>-10548580.730000004</v>
      </c>
      <c r="AB55" s="45">
        <f t="shared" si="238"/>
        <v>117874612.25999999</v>
      </c>
      <c r="AC55" s="31">
        <f>AC4+AC15-AC54</f>
        <v>36404513.809999995</v>
      </c>
      <c r="AD55" s="31">
        <f t="shared" si="8"/>
        <v>-2652231.9564625844</v>
      </c>
      <c r="AE55" s="31">
        <f>AE4+AE15-AE54</f>
        <v>33752281.85353741</v>
      </c>
      <c r="AF55" s="31">
        <f>AF4+AF15-AF54</f>
        <v>35527584.11</v>
      </c>
      <c r="AG55" s="31">
        <f t="shared" si="9"/>
        <v>-1717178.8679909036</v>
      </c>
      <c r="AH55" s="31">
        <f>AH4+AH15-AH54</f>
        <v>33810405.242009096</v>
      </c>
      <c r="AI55" s="31">
        <f>AI4+AI15-AI54</f>
        <v>35812944.27</v>
      </c>
      <c r="AJ55" s="31">
        <f t="shared" si="10"/>
        <v>-1418678.7300000042</v>
      </c>
      <c r="AK55" s="31">
        <f>AK4+AK15-AK54</f>
        <v>34394265.54</v>
      </c>
      <c r="AL55" s="31">
        <f>AL4+AL15-AL54</f>
        <v>21751076.73</v>
      </c>
      <c r="AM55" s="31">
        <f t="shared" si="11"/>
        <v>-1366683.0700000003</v>
      </c>
      <c r="AN55" s="31">
        <f>AN4+AN15-AN54</f>
        <v>20384393.66</v>
      </c>
      <c r="AO55" s="31">
        <f>AO4+AO15-AO54</f>
        <v>21381063.560000002</v>
      </c>
      <c r="AP55" s="31">
        <f t="shared" si="12"/>
        <v>-499695.48000000045</v>
      </c>
      <c r="AQ55" s="31">
        <f>AQ4+AQ15-AQ54</f>
        <v>20881368.080000002</v>
      </c>
      <c r="AR55" s="31">
        <f>AR4+AR15-AR54</f>
        <v>22433300.23</v>
      </c>
      <c r="AS55" s="31">
        <f t="shared" si="13"/>
        <v>-471352.08999999985</v>
      </c>
      <c r="AT55" s="31">
        <f>AT4+AT15-AT54</f>
        <v>21961948.14</v>
      </c>
      <c r="AU55" s="31">
        <f>AU4+AU15-AU54</f>
        <v>35375968.31</v>
      </c>
      <c r="AV55" s="31">
        <f t="shared" si="134"/>
        <v>-2383800.106477957</v>
      </c>
      <c r="AW55" s="31">
        <f>AW4+AW15-AW54</f>
        <v>32992168.203522045</v>
      </c>
      <c r="AX55" s="31">
        <f>AX4+AX15-AX54</f>
        <v>35486412.379999995</v>
      </c>
      <c r="AY55" s="31">
        <f t="shared" si="135"/>
        <v>-2089153.3307313956</v>
      </c>
      <c r="AZ55" s="31">
        <f>AZ4+AZ15-AZ54</f>
        <v>33397259.0492686</v>
      </c>
      <c r="BA55" s="31">
        <f>BA4+BA15-BA54</f>
        <v>38972112.73</v>
      </c>
      <c r="BB55" s="31">
        <f t="shared" si="136"/>
        <v>-1976279.3713535294</v>
      </c>
      <c r="BC55" s="31">
        <f>BC4+BC15-BC54</f>
        <v>36995833.35864647</v>
      </c>
      <c r="BD55" s="31">
        <f>BD4+BD15-BD54</f>
        <v>32530564.75</v>
      </c>
      <c r="BE55" s="31">
        <f t="shared" si="17"/>
        <v>-733905.5943400413</v>
      </c>
      <c r="BF55" s="31">
        <f>BF4+BF15-BF54</f>
        <v>31796659.15565996</v>
      </c>
      <c r="BG55" s="31">
        <f>BG4+BG15-BG54</f>
        <v>33544607.250000004</v>
      </c>
      <c r="BH55" s="31">
        <f t="shared" si="18"/>
        <v>-712781.7331176996</v>
      </c>
      <c r="BI55" s="31">
        <f>BI4+BI15-BI54</f>
        <v>32831825.516882304</v>
      </c>
      <c r="BJ55" s="31">
        <f>BJ4+BJ15-BJ54</f>
        <v>34982989.01</v>
      </c>
      <c r="BK55" s="31">
        <f t="shared" si="19"/>
        <v>-727052.3349600062</v>
      </c>
      <c r="BL55" s="31">
        <f>BL4+BL15-BL54</f>
        <v>34255936.67503999</v>
      </c>
      <c r="BM55" s="45">
        <f aca="true" t="shared" si="239" ref="BM55:BU55">AC55+AL55+AU55+BD55</f>
        <v>126062123.6</v>
      </c>
      <c r="BN55" s="45">
        <f t="shared" si="239"/>
        <v>-7136620.727280583</v>
      </c>
      <c r="BO55" s="45">
        <f t="shared" si="239"/>
        <v>118925502.8727194</v>
      </c>
      <c r="BP55" s="45">
        <f t="shared" si="239"/>
        <v>125939667.3</v>
      </c>
      <c r="BQ55" s="45">
        <f t="shared" si="239"/>
        <v>-5018809.411839999</v>
      </c>
      <c r="BR55" s="45">
        <f t="shared" si="239"/>
        <v>120920857.88816</v>
      </c>
      <c r="BS55" s="45">
        <f t="shared" si="239"/>
        <v>132201346.23999998</v>
      </c>
      <c r="BT55" s="45">
        <f t="shared" si="239"/>
        <v>-4593362.52631354</v>
      </c>
      <c r="BU55" s="45">
        <f t="shared" si="239"/>
        <v>127607983.71368645</v>
      </c>
      <c r="BV55" s="31">
        <f>BV4+BV15-BV54</f>
        <v>20458066.759999998</v>
      </c>
      <c r="BW55" s="31">
        <f t="shared" si="21"/>
        <v>-9878713.435068464</v>
      </c>
      <c r="BX55" s="31">
        <f>BX4+BX15-BX54</f>
        <v>10579353.324931534</v>
      </c>
      <c r="BY55" s="31">
        <f>BY4+BY15-BY54</f>
        <v>17689301.36</v>
      </c>
      <c r="BZ55" s="31">
        <f t="shared" si="22"/>
        <v>-4602622.772374524</v>
      </c>
      <c r="CA55" s="31">
        <f>CA4+CA15-CA54</f>
        <v>13086678.587625476</v>
      </c>
      <c r="CB55" s="31">
        <f>CB4+CB15-CB54</f>
        <v>15196963.739999998</v>
      </c>
      <c r="CC55" s="31">
        <f t="shared" si="23"/>
        <v>-2370484.846349722</v>
      </c>
      <c r="CD55" s="31">
        <f>CD4+CD15-CD54</f>
        <v>12826478.893650277</v>
      </c>
      <c r="CE55" s="31">
        <f>CE4+CE15-CE54</f>
        <v>17210615.49</v>
      </c>
      <c r="CF55" s="31">
        <f t="shared" si="24"/>
        <v>-2666183.6899999958</v>
      </c>
      <c r="CG55" s="31">
        <f>CG4+CG15-CG54</f>
        <v>14544431.800000003</v>
      </c>
      <c r="CH55" s="31">
        <f>CH4+CH15-CH54</f>
        <v>16271839.140000002</v>
      </c>
      <c r="CI55" s="31">
        <f t="shared" si="25"/>
        <v>-1311907.6799999978</v>
      </c>
      <c r="CJ55" s="31">
        <f>CJ4+CJ15-CJ54</f>
        <v>14959931.460000005</v>
      </c>
      <c r="CK55" s="31">
        <f>CK4+CK15-CK54</f>
        <v>16438904.08</v>
      </c>
      <c r="CL55" s="31">
        <f t="shared" si="26"/>
        <v>-679898.3499999996</v>
      </c>
      <c r="CM55" s="52">
        <f>CM4+CM15-CM54</f>
        <v>15759005.73</v>
      </c>
      <c r="CN55" s="45">
        <f aca="true" t="shared" si="240" ref="CN55:CV55">BV55+CE55</f>
        <v>37668682.25</v>
      </c>
      <c r="CO55" s="45">
        <f t="shared" si="240"/>
        <v>-12544897.12506846</v>
      </c>
      <c r="CP55" s="45">
        <f t="shared" si="240"/>
        <v>25123785.124931537</v>
      </c>
      <c r="CQ55" s="45">
        <f t="shared" si="240"/>
        <v>33961140.5</v>
      </c>
      <c r="CR55" s="45">
        <f t="shared" si="240"/>
        <v>-5914530.452374522</v>
      </c>
      <c r="CS55" s="45">
        <f t="shared" si="240"/>
        <v>28046610.047625482</v>
      </c>
      <c r="CT55" s="45">
        <f t="shared" si="240"/>
        <v>31635867.82</v>
      </c>
      <c r="CU55" s="45">
        <f t="shared" si="240"/>
        <v>-3050383.1963497214</v>
      </c>
      <c r="CV55" s="45">
        <f t="shared" si="240"/>
        <v>28585484.623650275</v>
      </c>
      <c r="CW55" s="61">
        <f aca="true" t="shared" si="241" ref="CW55:DE55">T55+BM55+CN55</f>
        <v>283645816.54</v>
      </c>
      <c r="CX55" s="61">
        <f t="shared" si="241"/>
        <v>-29156326.012349047</v>
      </c>
      <c r="CY55" s="61">
        <f t="shared" si="241"/>
        <v>254489490.52765095</v>
      </c>
      <c r="CZ55" s="61">
        <f t="shared" si="241"/>
        <v>280674046.08</v>
      </c>
      <c r="DA55" s="61">
        <f t="shared" si="241"/>
        <v>-20466226.33421452</v>
      </c>
      <c r="DB55" s="61">
        <f t="shared" si="241"/>
        <v>260207819.74578547</v>
      </c>
      <c r="DC55" s="61">
        <f t="shared" si="241"/>
        <v>292260407.05</v>
      </c>
      <c r="DD55" s="61">
        <f t="shared" si="241"/>
        <v>-18192326.452663265</v>
      </c>
      <c r="DE55" s="61">
        <f t="shared" si="241"/>
        <v>274068080.5973367</v>
      </c>
    </row>
    <row r="56" spans="1:109" s="19" customFormat="1" ht="25.5">
      <c r="A56" s="38" t="s">
        <v>59</v>
      </c>
      <c r="B56" s="39">
        <f aca="true" t="shared" si="242" ref="B56:H56">B55/B57</f>
        <v>21136.076863130325</v>
      </c>
      <c r="C56" s="39"/>
      <c r="D56" s="39">
        <f t="shared" si="242"/>
        <v>19403.243641126395</v>
      </c>
      <c r="E56" s="39">
        <f t="shared" si="242"/>
        <v>20802.79427784974</v>
      </c>
      <c r="F56" s="39"/>
      <c r="G56" s="39">
        <f t="shared" si="242"/>
        <v>19090.64827072539</v>
      </c>
      <c r="H56" s="39">
        <f t="shared" si="242"/>
        <v>20493.836296770067</v>
      </c>
      <c r="I56" s="39"/>
      <c r="J56" s="39">
        <f>J55/J57</f>
        <v>18676.475490885834</v>
      </c>
      <c r="K56" s="39">
        <f>K55/K57</f>
        <v>18314.73104531922</v>
      </c>
      <c r="L56" s="39"/>
      <c r="M56" s="39">
        <f>M55/M57</f>
        <v>16931.093764472378</v>
      </c>
      <c r="N56" s="39">
        <f>N55/N57</f>
        <v>18517.592384539796</v>
      </c>
      <c r="O56" s="39"/>
      <c r="P56" s="39">
        <f>P55/P57</f>
        <v>17126.90139207337</v>
      </c>
      <c r="Q56" s="39">
        <f>Q55/Q57</f>
        <v>20667.833886925797</v>
      </c>
      <c r="R56" s="39"/>
      <c r="S56" s="39">
        <f>S55/S57</f>
        <v>19104.80995823964</v>
      </c>
      <c r="T56" s="39">
        <f aca="true" t="shared" si="243" ref="T56:AB56">B56+K56</f>
        <v>39450.80790844954</v>
      </c>
      <c r="U56" s="39">
        <f t="shared" si="243"/>
        <v>0</v>
      </c>
      <c r="V56" s="39">
        <f t="shared" si="243"/>
        <v>36334.33740559877</v>
      </c>
      <c r="W56" s="39">
        <f t="shared" si="243"/>
        <v>39320.38666238954</v>
      </c>
      <c r="X56" s="39">
        <f t="shared" si="243"/>
        <v>0</v>
      </c>
      <c r="Y56" s="39">
        <f t="shared" si="243"/>
        <v>36217.54966279876</v>
      </c>
      <c r="Z56" s="39">
        <f t="shared" si="243"/>
        <v>41161.67018369587</v>
      </c>
      <c r="AA56" s="39">
        <f t="shared" si="243"/>
        <v>0</v>
      </c>
      <c r="AB56" s="39">
        <f t="shared" si="243"/>
        <v>37781.28544912547</v>
      </c>
      <c r="AC56" s="39">
        <f>AC55/AC57</f>
        <v>20124.10934770591</v>
      </c>
      <c r="AD56" s="39"/>
      <c r="AE56" s="39">
        <f>AE55/AE57</f>
        <v>18657.97780737281</v>
      </c>
      <c r="AF56" s="39">
        <f>AF55/AF57</f>
        <v>19661.08694521306</v>
      </c>
      <c r="AG56" s="39"/>
      <c r="AH56" s="39">
        <f>AH55/AH57</f>
        <v>18710.794267852296</v>
      </c>
      <c r="AI56" s="39">
        <f>AI55/AI57</f>
        <v>20052.040464725647</v>
      </c>
      <c r="AJ56" s="39"/>
      <c r="AK56" s="39">
        <f>AK55/AK57</f>
        <v>19257.70746920493</v>
      </c>
      <c r="AL56" s="39">
        <f>AL55/AL57</f>
        <v>18930.441018276764</v>
      </c>
      <c r="AM56" s="39"/>
      <c r="AN56" s="39">
        <f>AN55/AN57</f>
        <v>17740.986649260227</v>
      </c>
      <c r="AO56" s="39">
        <f>AO55/AO57</f>
        <v>17922.09854149204</v>
      </c>
      <c r="AP56" s="39"/>
      <c r="AQ56" s="39">
        <f>AQ55/AQ57</f>
        <v>17503.24231349539</v>
      </c>
      <c r="AR56" s="39">
        <f>AR55/AR57</f>
        <v>17677.935563435778</v>
      </c>
      <c r="AS56" s="39"/>
      <c r="AT56" s="39">
        <f>AT55/AT57</f>
        <v>17306.499716312057</v>
      </c>
      <c r="AU56" s="39">
        <f>AU55/AU57</f>
        <v>16797.70575023742</v>
      </c>
      <c r="AV56" s="39"/>
      <c r="AW56" s="39">
        <f>AW55/AW57</f>
        <v>15665.796867769252</v>
      </c>
      <c r="AX56" s="39">
        <f>AX55/AX57</f>
        <v>17814.464046184738</v>
      </c>
      <c r="AY56" s="39"/>
      <c r="AZ56" s="39">
        <f>AZ55/AZ57</f>
        <v>16765.692293809538</v>
      </c>
      <c r="BA56" s="39">
        <f>BA55/BA57</f>
        <v>19564.31361947791</v>
      </c>
      <c r="BB56" s="39"/>
      <c r="BC56" s="39">
        <f>BC55/BC57</f>
        <v>18572.205501328546</v>
      </c>
      <c r="BD56" s="39">
        <f>BD55/BD57</f>
        <v>18610.162900457664</v>
      </c>
      <c r="BE56" s="39"/>
      <c r="BF56" s="39">
        <f>BF55/BF57</f>
        <v>18190.308441453064</v>
      </c>
      <c r="BG56" s="39">
        <f>BG55/BG57</f>
        <v>19048.612862010224</v>
      </c>
      <c r="BH56" s="39"/>
      <c r="BI56" s="39">
        <f>BI55/BI57</f>
        <v>18643.853217991087</v>
      </c>
      <c r="BJ56" s="39">
        <f>BJ55/BJ57</f>
        <v>19664.41203485104</v>
      </c>
      <c r="BK56" s="39"/>
      <c r="BL56" s="39">
        <f>BL55/BL57</f>
        <v>19255.72606803822</v>
      </c>
      <c r="BM56" s="39">
        <f aca="true" t="shared" si="244" ref="BM56:BU56">AC56+AL56+AU56+BD56</f>
        <v>74462.41901667777</v>
      </c>
      <c r="BN56" s="39">
        <f t="shared" si="244"/>
        <v>0</v>
      </c>
      <c r="BO56" s="39">
        <f t="shared" si="244"/>
        <v>70255.06976585535</v>
      </c>
      <c r="BP56" s="39">
        <f t="shared" si="244"/>
        <v>74446.26239490006</v>
      </c>
      <c r="BQ56" s="39">
        <f t="shared" si="244"/>
        <v>0</v>
      </c>
      <c r="BR56" s="39">
        <f t="shared" si="244"/>
        <v>71623.5820931483</v>
      </c>
      <c r="BS56" s="39">
        <f t="shared" si="244"/>
        <v>76958.70168249038</v>
      </c>
      <c r="BT56" s="39">
        <f t="shared" si="244"/>
        <v>0</v>
      </c>
      <c r="BU56" s="39">
        <f t="shared" si="244"/>
        <v>74392.13875488375</v>
      </c>
      <c r="BV56" s="39">
        <f>BV55/BV57</f>
        <v>34441.18983164983</v>
      </c>
      <c r="BW56" s="39"/>
      <c r="BX56" s="39">
        <f>BX55/BX57</f>
        <v>17810.35913288137</v>
      </c>
      <c r="BY56" s="39">
        <f>BY55/BY57</f>
        <v>30186.52109215017</v>
      </c>
      <c r="BZ56" s="39"/>
      <c r="CA56" s="39">
        <f>CA55/CA57</f>
        <v>22332.216019838696</v>
      </c>
      <c r="CB56" s="39">
        <f>CB55/CB57</f>
        <v>24471.761256038644</v>
      </c>
      <c r="CC56" s="39"/>
      <c r="CD56" s="39">
        <f>CD55/CD57</f>
        <v>20654.55538429996</v>
      </c>
      <c r="CE56" s="39">
        <f>CE55/CE57</f>
        <v>16873.15244117647</v>
      </c>
      <c r="CF56" s="39"/>
      <c r="CG56" s="39">
        <f>CG55/CG57</f>
        <v>14259.2468627451</v>
      </c>
      <c r="CH56" s="39">
        <f>CH55/CH57</f>
        <v>15874.965014634148</v>
      </c>
      <c r="CI56" s="39"/>
      <c r="CJ56" s="39">
        <f>CJ55/CJ57</f>
        <v>14595.055082926834</v>
      </c>
      <c r="CK56" s="39">
        <f>CK55/CK57</f>
        <v>15421.110769230769</v>
      </c>
      <c r="CL56" s="39"/>
      <c r="CM56" s="56">
        <f>CM55/CM57</f>
        <v>14783.307439024391</v>
      </c>
      <c r="CN56" s="39">
        <f aca="true" t="shared" si="245" ref="CN56:CV56">BV56+CE56</f>
        <v>51314.342272826296</v>
      </c>
      <c r="CO56" s="39">
        <f t="shared" si="245"/>
        <v>0</v>
      </c>
      <c r="CP56" s="39">
        <f t="shared" si="245"/>
        <v>32069.605995626473</v>
      </c>
      <c r="CQ56" s="39">
        <f t="shared" si="245"/>
        <v>46061.486106784316</v>
      </c>
      <c r="CR56" s="39">
        <f t="shared" si="245"/>
        <v>0</v>
      </c>
      <c r="CS56" s="39">
        <f t="shared" si="245"/>
        <v>36927.27110276553</v>
      </c>
      <c r="CT56" s="39">
        <f t="shared" si="245"/>
        <v>39892.87202526941</v>
      </c>
      <c r="CU56" s="39">
        <f t="shared" si="245"/>
        <v>0</v>
      </c>
      <c r="CV56" s="39">
        <f t="shared" si="245"/>
        <v>35437.86282332435</v>
      </c>
      <c r="CW56" s="39">
        <f aca="true" t="shared" si="246" ref="CW56:DE56">T56+BM56+CN56</f>
        <v>165227.56919795362</v>
      </c>
      <c r="CX56" s="39">
        <f t="shared" si="246"/>
        <v>0</v>
      </c>
      <c r="CY56" s="39">
        <f t="shared" si="246"/>
        <v>138659.01316708061</v>
      </c>
      <c r="CZ56" s="39">
        <f t="shared" si="246"/>
        <v>159828.1351640739</v>
      </c>
      <c r="DA56" s="39">
        <f t="shared" si="246"/>
        <v>0</v>
      </c>
      <c r="DB56" s="39">
        <f t="shared" si="246"/>
        <v>144768.4028587126</v>
      </c>
      <c r="DC56" s="39">
        <f t="shared" si="246"/>
        <v>158013.24389145567</v>
      </c>
      <c r="DD56" s="39">
        <f t="shared" si="246"/>
        <v>0</v>
      </c>
      <c r="DE56" s="39">
        <f t="shared" si="246"/>
        <v>147611.28702733357</v>
      </c>
    </row>
    <row r="57" spans="1:109" ht="15.75" customHeight="1">
      <c r="A57" s="33" t="s">
        <v>60</v>
      </c>
      <c r="B57" s="32">
        <v>3054</v>
      </c>
      <c r="C57" s="32"/>
      <c r="D57" s="32">
        <v>3054</v>
      </c>
      <c r="E57" s="32">
        <v>3088</v>
      </c>
      <c r="F57" s="32"/>
      <c r="G57" s="32">
        <v>3088</v>
      </c>
      <c r="H57" s="32">
        <v>3127</v>
      </c>
      <c r="I57" s="32"/>
      <c r="J57" s="32">
        <v>3127</v>
      </c>
      <c r="K57" s="32">
        <v>3023</v>
      </c>
      <c r="L57" s="32"/>
      <c r="M57" s="32">
        <v>3023</v>
      </c>
      <c r="N57" s="32">
        <v>3053</v>
      </c>
      <c r="O57" s="32"/>
      <c r="P57" s="32">
        <v>3053</v>
      </c>
      <c r="Q57" s="32">
        <v>3113</v>
      </c>
      <c r="R57" s="32"/>
      <c r="S57" s="32">
        <v>3113</v>
      </c>
      <c r="T57" s="45">
        <f aca="true" t="shared" si="247" ref="T57:AB57">B57+K57</f>
        <v>6077</v>
      </c>
      <c r="U57" s="45">
        <f t="shared" si="247"/>
        <v>0</v>
      </c>
      <c r="V57" s="45">
        <f t="shared" si="247"/>
        <v>6077</v>
      </c>
      <c r="W57" s="45">
        <f t="shared" si="247"/>
        <v>6141</v>
      </c>
      <c r="X57" s="45">
        <f t="shared" si="247"/>
        <v>0</v>
      </c>
      <c r="Y57" s="45">
        <f t="shared" si="247"/>
        <v>6141</v>
      </c>
      <c r="Z57" s="45">
        <f t="shared" si="247"/>
        <v>6240</v>
      </c>
      <c r="AA57" s="45">
        <f t="shared" si="247"/>
        <v>0</v>
      </c>
      <c r="AB57" s="45">
        <f t="shared" si="247"/>
        <v>6240</v>
      </c>
      <c r="AC57" s="32">
        <v>1809</v>
      </c>
      <c r="AD57" s="32"/>
      <c r="AE57" s="32">
        <v>1809</v>
      </c>
      <c r="AF57" s="32">
        <v>1807</v>
      </c>
      <c r="AG57" s="32"/>
      <c r="AH57" s="32">
        <v>1807</v>
      </c>
      <c r="AI57" s="32">
        <v>1786</v>
      </c>
      <c r="AJ57" s="32"/>
      <c r="AK57" s="32">
        <v>1786</v>
      </c>
      <c r="AL57" s="32">
        <v>1149</v>
      </c>
      <c r="AM57" s="32"/>
      <c r="AN57" s="32">
        <v>1149</v>
      </c>
      <c r="AO57" s="32">
        <v>1193</v>
      </c>
      <c r="AP57" s="32"/>
      <c r="AQ57" s="32">
        <v>1193</v>
      </c>
      <c r="AR57" s="32">
        <v>1269</v>
      </c>
      <c r="AS57" s="32"/>
      <c r="AT57" s="32">
        <v>1269</v>
      </c>
      <c r="AU57" s="32">
        <v>2106</v>
      </c>
      <c r="AV57" s="32"/>
      <c r="AW57" s="32">
        <v>2106</v>
      </c>
      <c r="AX57" s="32">
        <v>1992</v>
      </c>
      <c r="AY57" s="32"/>
      <c r="AZ57" s="32">
        <v>1992</v>
      </c>
      <c r="BA57" s="32">
        <v>1992</v>
      </c>
      <c r="BB57" s="32"/>
      <c r="BC57" s="32">
        <v>1992</v>
      </c>
      <c r="BD57" s="32">
        <v>1748</v>
      </c>
      <c r="BE57" s="32"/>
      <c r="BF57" s="32">
        <v>1748</v>
      </c>
      <c r="BG57" s="32">
        <v>1761</v>
      </c>
      <c r="BH57" s="32"/>
      <c r="BI57" s="32">
        <v>1761</v>
      </c>
      <c r="BJ57" s="32">
        <v>1779</v>
      </c>
      <c r="BK57" s="32"/>
      <c r="BL57" s="32">
        <v>1779</v>
      </c>
      <c r="BM57" s="45">
        <f aca="true" t="shared" si="248" ref="BM57:BU57">AC57+AL57+AU57+BD57</f>
        <v>6812</v>
      </c>
      <c r="BN57" s="45">
        <f t="shared" si="248"/>
        <v>0</v>
      </c>
      <c r="BO57" s="45">
        <f t="shared" si="248"/>
        <v>6812</v>
      </c>
      <c r="BP57" s="45">
        <f t="shared" si="248"/>
        <v>6753</v>
      </c>
      <c r="BQ57" s="45">
        <f t="shared" si="248"/>
        <v>0</v>
      </c>
      <c r="BR57" s="45">
        <f t="shared" si="248"/>
        <v>6753</v>
      </c>
      <c r="BS57" s="45">
        <f t="shared" si="248"/>
        <v>6826</v>
      </c>
      <c r="BT57" s="45">
        <f t="shared" si="248"/>
        <v>0</v>
      </c>
      <c r="BU57" s="45">
        <f t="shared" si="248"/>
        <v>6826</v>
      </c>
      <c r="BV57" s="32">
        <v>594</v>
      </c>
      <c r="BW57" s="32"/>
      <c r="BX57" s="32">
        <v>594</v>
      </c>
      <c r="BY57" s="32">
        <v>586</v>
      </c>
      <c r="BZ57" s="32"/>
      <c r="CA57" s="32">
        <v>586</v>
      </c>
      <c r="CB57" s="32">
        <v>621</v>
      </c>
      <c r="CC57" s="32"/>
      <c r="CD57" s="32">
        <v>621</v>
      </c>
      <c r="CE57" s="32">
        <v>1020</v>
      </c>
      <c r="CF57" s="32"/>
      <c r="CG57" s="32">
        <v>1020</v>
      </c>
      <c r="CH57" s="32">
        <v>1025</v>
      </c>
      <c r="CI57" s="32"/>
      <c r="CJ57" s="32">
        <v>1025</v>
      </c>
      <c r="CK57" s="32">
        <v>1066</v>
      </c>
      <c r="CL57" s="32"/>
      <c r="CM57" s="53">
        <v>1066</v>
      </c>
      <c r="CN57" s="45">
        <f aca="true" t="shared" si="249" ref="CN57:CV57">BV57+CE57</f>
        <v>1614</v>
      </c>
      <c r="CO57" s="45">
        <f t="shared" si="249"/>
        <v>0</v>
      </c>
      <c r="CP57" s="45">
        <f t="shared" si="249"/>
        <v>1614</v>
      </c>
      <c r="CQ57" s="45">
        <f t="shared" si="249"/>
        <v>1611</v>
      </c>
      <c r="CR57" s="45">
        <f t="shared" si="249"/>
        <v>0</v>
      </c>
      <c r="CS57" s="45">
        <f t="shared" si="249"/>
        <v>1611</v>
      </c>
      <c r="CT57" s="45">
        <f t="shared" si="249"/>
        <v>1687</v>
      </c>
      <c r="CU57" s="45">
        <f t="shared" si="249"/>
        <v>0</v>
      </c>
      <c r="CV57" s="45">
        <f t="shared" si="249"/>
        <v>1687</v>
      </c>
      <c r="CW57" s="61">
        <f aca="true" t="shared" si="250" ref="CW57:DE57">T57+BM57+CN57</f>
        <v>14503</v>
      </c>
      <c r="CX57" s="61">
        <f t="shared" si="250"/>
        <v>0</v>
      </c>
      <c r="CY57" s="61">
        <f t="shared" si="250"/>
        <v>14503</v>
      </c>
      <c r="CZ57" s="61">
        <f t="shared" si="250"/>
        <v>14505</v>
      </c>
      <c r="DA57" s="61">
        <f t="shared" si="250"/>
        <v>0</v>
      </c>
      <c r="DB57" s="61">
        <f t="shared" si="250"/>
        <v>14505</v>
      </c>
      <c r="DC57" s="61">
        <f t="shared" si="250"/>
        <v>14753</v>
      </c>
      <c r="DD57" s="61">
        <f t="shared" si="250"/>
        <v>0</v>
      </c>
      <c r="DE57" s="61">
        <f t="shared" si="250"/>
        <v>14753</v>
      </c>
    </row>
    <row r="58" spans="1:109" ht="25.5">
      <c r="A58" s="40" t="s">
        <v>61</v>
      </c>
      <c r="B58" s="32"/>
      <c r="C58" s="32"/>
      <c r="D58" s="32">
        <v>238</v>
      </c>
      <c r="E58" s="32"/>
      <c r="F58" s="32"/>
      <c r="G58" s="32">
        <v>233</v>
      </c>
      <c r="H58" s="32"/>
      <c r="I58" s="32"/>
      <c r="J58" s="32">
        <v>236</v>
      </c>
      <c r="K58" s="32"/>
      <c r="L58" s="32"/>
      <c r="M58" s="32">
        <v>237</v>
      </c>
      <c r="N58" s="32"/>
      <c r="O58" s="32"/>
      <c r="P58" s="32">
        <v>237</v>
      </c>
      <c r="Q58" s="32"/>
      <c r="R58" s="32"/>
      <c r="S58" s="32">
        <v>237</v>
      </c>
      <c r="T58" s="45">
        <f aca="true" t="shared" si="251" ref="T58:AB58">B58+K58</f>
        <v>0</v>
      </c>
      <c r="U58" s="45">
        <f t="shared" si="251"/>
        <v>0</v>
      </c>
      <c r="V58" s="45">
        <f t="shared" si="251"/>
        <v>475</v>
      </c>
      <c r="W58" s="45">
        <f t="shared" si="251"/>
        <v>0</v>
      </c>
      <c r="X58" s="45">
        <f t="shared" si="251"/>
        <v>0</v>
      </c>
      <c r="Y58" s="45">
        <f t="shared" si="251"/>
        <v>470</v>
      </c>
      <c r="Z58" s="45">
        <f t="shared" si="251"/>
        <v>0</v>
      </c>
      <c r="AA58" s="45">
        <f t="shared" si="251"/>
        <v>0</v>
      </c>
      <c r="AB58" s="45">
        <f t="shared" si="251"/>
        <v>473</v>
      </c>
      <c r="AC58" s="32"/>
      <c r="AD58" s="32"/>
      <c r="AE58" s="32">
        <v>145</v>
      </c>
      <c r="AF58" s="32"/>
      <c r="AG58" s="32"/>
      <c r="AH58" s="32">
        <v>145</v>
      </c>
      <c r="AI58" s="32"/>
      <c r="AJ58" s="32"/>
      <c r="AK58" s="32">
        <v>137</v>
      </c>
      <c r="AL58" s="32"/>
      <c r="AM58" s="32"/>
      <c r="AN58" s="32">
        <v>90</v>
      </c>
      <c r="AO58" s="32"/>
      <c r="AP58" s="32"/>
      <c r="AQ58" s="32">
        <v>90</v>
      </c>
      <c r="AR58" s="32"/>
      <c r="AS58" s="32"/>
      <c r="AT58" s="32">
        <v>93</v>
      </c>
      <c r="AU58" s="32"/>
      <c r="AV58" s="32"/>
      <c r="AW58" s="32">
        <v>154</v>
      </c>
      <c r="AX58" s="32"/>
      <c r="AY58" s="32"/>
      <c r="AZ58" s="32">
        <v>150</v>
      </c>
      <c r="BA58" s="32"/>
      <c r="BB58" s="32"/>
      <c r="BC58" s="32">
        <v>149</v>
      </c>
      <c r="BD58" s="32"/>
      <c r="BE58" s="32"/>
      <c r="BF58" s="32">
        <v>134</v>
      </c>
      <c r="BG58" s="32"/>
      <c r="BH58" s="32"/>
      <c r="BI58" s="32">
        <v>137</v>
      </c>
      <c r="BJ58" s="32"/>
      <c r="BK58" s="32"/>
      <c r="BL58" s="32">
        <v>129</v>
      </c>
      <c r="BM58" s="45">
        <f aca="true" t="shared" si="252" ref="BM58:BU58">AC58+AL58+AU58+BD58</f>
        <v>0</v>
      </c>
      <c r="BN58" s="45">
        <f t="shared" si="252"/>
        <v>0</v>
      </c>
      <c r="BO58" s="45">
        <f t="shared" si="252"/>
        <v>523</v>
      </c>
      <c r="BP58" s="45">
        <f t="shared" si="252"/>
        <v>0</v>
      </c>
      <c r="BQ58" s="45">
        <f t="shared" si="252"/>
        <v>0</v>
      </c>
      <c r="BR58" s="45">
        <f t="shared" si="252"/>
        <v>522</v>
      </c>
      <c r="BS58" s="45">
        <f t="shared" si="252"/>
        <v>0</v>
      </c>
      <c r="BT58" s="45">
        <f t="shared" si="252"/>
        <v>0</v>
      </c>
      <c r="BU58" s="45">
        <f t="shared" si="252"/>
        <v>508</v>
      </c>
      <c r="BV58" s="32"/>
      <c r="BW58" s="32"/>
      <c r="BX58" s="32">
        <v>47</v>
      </c>
      <c r="BY58" s="32"/>
      <c r="BZ58" s="32"/>
      <c r="CA58" s="32">
        <v>47</v>
      </c>
      <c r="CB58" s="32"/>
      <c r="CC58" s="32"/>
      <c r="CD58" s="32">
        <v>50</v>
      </c>
      <c r="CE58" s="32"/>
      <c r="CF58" s="32"/>
      <c r="CG58" s="32">
        <v>80</v>
      </c>
      <c r="CH58" s="32"/>
      <c r="CI58" s="32"/>
      <c r="CJ58" s="32">
        <v>70</v>
      </c>
      <c r="CK58" s="32"/>
      <c r="CL58" s="32"/>
      <c r="CM58" s="53">
        <v>69</v>
      </c>
      <c r="CN58" s="45">
        <f aca="true" t="shared" si="253" ref="CN58:CV58">BV58+CE58</f>
        <v>0</v>
      </c>
      <c r="CO58" s="45">
        <f t="shared" si="253"/>
        <v>0</v>
      </c>
      <c r="CP58" s="45">
        <f t="shared" si="253"/>
        <v>127</v>
      </c>
      <c r="CQ58" s="45">
        <f t="shared" si="253"/>
        <v>0</v>
      </c>
      <c r="CR58" s="45">
        <f t="shared" si="253"/>
        <v>0</v>
      </c>
      <c r="CS58" s="45">
        <f t="shared" si="253"/>
        <v>117</v>
      </c>
      <c r="CT58" s="45">
        <f t="shared" si="253"/>
        <v>0</v>
      </c>
      <c r="CU58" s="45">
        <f t="shared" si="253"/>
        <v>0</v>
      </c>
      <c r="CV58" s="45">
        <f t="shared" si="253"/>
        <v>119</v>
      </c>
      <c r="CW58" s="61">
        <f aca="true" t="shared" si="254" ref="CW58:DE58">T58+BM58+CN58</f>
        <v>0</v>
      </c>
      <c r="CX58" s="61">
        <f t="shared" si="254"/>
        <v>0</v>
      </c>
      <c r="CY58" s="61">
        <f t="shared" si="254"/>
        <v>1125</v>
      </c>
      <c r="CZ58" s="61">
        <f t="shared" si="254"/>
        <v>0</v>
      </c>
      <c r="DA58" s="61">
        <f t="shared" si="254"/>
        <v>0</v>
      </c>
      <c r="DB58" s="61">
        <f t="shared" si="254"/>
        <v>1109</v>
      </c>
      <c r="DC58" s="61">
        <f t="shared" si="254"/>
        <v>0</v>
      </c>
      <c r="DD58" s="61">
        <f t="shared" si="254"/>
        <v>0</v>
      </c>
      <c r="DE58" s="61">
        <f t="shared" si="254"/>
        <v>1100</v>
      </c>
    </row>
  </sheetData>
  <sheetProtection/>
  <mergeCells count="49">
    <mergeCell ref="B1:J1"/>
    <mergeCell ref="K1:S1"/>
    <mergeCell ref="T1:AB1"/>
    <mergeCell ref="AC1:AK1"/>
    <mergeCell ref="AL1:AT1"/>
    <mergeCell ref="AU1:BC1"/>
    <mergeCell ref="BD1:BL1"/>
    <mergeCell ref="BM1:BU1"/>
    <mergeCell ref="BV1:CD1"/>
    <mergeCell ref="CE1:CM1"/>
    <mergeCell ref="CN1:CV1"/>
    <mergeCell ref="CW1:DE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BG2:BI2"/>
    <mergeCell ref="BJ2:BL2"/>
    <mergeCell ref="BM2:BO2"/>
    <mergeCell ref="BP2:BR2"/>
    <mergeCell ref="BS2:BU2"/>
    <mergeCell ref="BV2:BX2"/>
    <mergeCell ref="BY2:CA2"/>
    <mergeCell ref="CB2:CD2"/>
    <mergeCell ref="CE2:CG2"/>
    <mergeCell ref="CH2:CJ2"/>
    <mergeCell ref="CK2:CM2"/>
    <mergeCell ref="CN2:CP2"/>
    <mergeCell ref="CQ2:CS2"/>
    <mergeCell ref="CT2:CV2"/>
    <mergeCell ref="CW2:CY2"/>
    <mergeCell ref="CZ2:DB2"/>
    <mergeCell ref="DC2:DE2"/>
    <mergeCell ref="A2:A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9"/>
  <sheetViews>
    <sheetView zoomScaleSheetLayoutView="100" workbookViewId="0" topLeftCell="A1">
      <selection activeCell="D16" sqref="D16"/>
    </sheetView>
  </sheetViews>
  <sheetFormatPr defaultColWidth="14.125" defaultRowHeight="14.25"/>
  <cols>
    <col min="1" max="1" width="14.125" style="1" customWidth="1"/>
    <col min="2" max="4" width="14.125" style="2" customWidth="1"/>
    <col min="5" max="7" width="14.125" style="3" customWidth="1"/>
    <col min="8" max="22" width="14.125" style="1" customWidth="1"/>
    <col min="23" max="23" width="15.375" style="1" customWidth="1"/>
    <col min="24" max="24" width="15.625" style="1" customWidth="1"/>
    <col min="25" max="25" width="15.375" style="1" customWidth="1"/>
    <col min="26" max="16384" width="14.125" style="1" customWidth="1"/>
  </cols>
  <sheetData>
    <row r="1" spans="2:25" ht="15">
      <c r="B1" s="4" t="s">
        <v>78</v>
      </c>
      <c r="C1" s="4"/>
      <c r="D1" s="4"/>
      <c r="E1" s="4"/>
      <c r="F1" s="4"/>
      <c r="G1" s="4"/>
      <c r="H1" s="4" t="s">
        <v>79</v>
      </c>
      <c r="I1" s="4"/>
      <c r="J1" s="4"/>
      <c r="K1" s="4"/>
      <c r="L1" s="4"/>
      <c r="M1" s="4"/>
      <c r="N1" s="4" t="s">
        <v>80</v>
      </c>
      <c r="O1" s="4"/>
      <c r="P1" s="4"/>
      <c r="Q1" s="4"/>
      <c r="R1" s="4"/>
      <c r="S1" s="4"/>
      <c r="T1" s="4" t="s">
        <v>81</v>
      </c>
      <c r="U1" s="4"/>
      <c r="V1" s="4"/>
      <c r="W1" s="4"/>
      <c r="X1" s="4"/>
      <c r="Y1" s="4"/>
    </row>
    <row r="2" spans="1:25" ht="15">
      <c r="A2" s="5"/>
      <c r="B2" s="4" t="s">
        <v>82</v>
      </c>
      <c r="C2" s="4"/>
      <c r="D2" s="4"/>
      <c r="E2" s="6" t="s">
        <v>83</v>
      </c>
      <c r="F2" s="6"/>
      <c r="G2" s="6"/>
      <c r="H2" s="4" t="s">
        <v>84</v>
      </c>
      <c r="I2" s="4"/>
      <c r="J2" s="4"/>
      <c r="K2" s="6" t="s">
        <v>85</v>
      </c>
      <c r="L2" s="6"/>
      <c r="M2" s="6"/>
      <c r="N2" s="4" t="s">
        <v>82</v>
      </c>
      <c r="O2" s="4"/>
      <c r="P2" s="4"/>
      <c r="Q2" s="6" t="s">
        <v>86</v>
      </c>
      <c r="R2" s="6"/>
      <c r="S2" s="6"/>
      <c r="T2" s="4" t="s">
        <v>87</v>
      </c>
      <c r="U2" s="4"/>
      <c r="V2" s="4"/>
      <c r="W2" s="6" t="s">
        <v>88</v>
      </c>
      <c r="X2" s="6"/>
      <c r="Y2" s="6"/>
    </row>
    <row r="3" spans="1:25" ht="15">
      <c r="A3" s="7" t="s">
        <v>5</v>
      </c>
      <c r="B3" s="4" t="s">
        <v>89</v>
      </c>
      <c r="C3" s="4" t="s">
        <v>90</v>
      </c>
      <c r="D3" s="4" t="s">
        <v>91</v>
      </c>
      <c r="E3" s="6" t="s">
        <v>89</v>
      </c>
      <c r="F3" s="6" t="s">
        <v>90</v>
      </c>
      <c r="G3" s="6" t="s">
        <v>91</v>
      </c>
      <c r="H3" s="4" t="s">
        <v>89</v>
      </c>
      <c r="I3" s="4" t="s">
        <v>90</v>
      </c>
      <c r="J3" s="4" t="s">
        <v>2</v>
      </c>
      <c r="K3" s="6" t="s">
        <v>89</v>
      </c>
      <c r="L3" s="6" t="s">
        <v>1</v>
      </c>
      <c r="M3" s="6" t="s">
        <v>91</v>
      </c>
      <c r="N3" s="4" t="s">
        <v>89</v>
      </c>
      <c r="O3" s="4" t="s">
        <v>90</v>
      </c>
      <c r="P3" s="4" t="s">
        <v>91</v>
      </c>
      <c r="Q3" s="6" t="s">
        <v>89</v>
      </c>
      <c r="R3" s="6" t="s">
        <v>90</v>
      </c>
      <c r="S3" s="6" t="s">
        <v>91</v>
      </c>
      <c r="T3" s="4" t="s">
        <v>89</v>
      </c>
      <c r="U3" s="4" t="s">
        <v>90</v>
      </c>
      <c r="V3" s="4" t="s">
        <v>2</v>
      </c>
      <c r="W3" s="6" t="s">
        <v>89</v>
      </c>
      <c r="X3" s="6" t="s">
        <v>90</v>
      </c>
      <c r="Y3" s="6" t="s">
        <v>91</v>
      </c>
    </row>
    <row r="4" spans="1:25" ht="15">
      <c r="A4" s="7"/>
      <c r="B4" s="4" t="s">
        <v>77</v>
      </c>
      <c r="C4" s="4" t="s">
        <v>77</v>
      </c>
      <c r="D4" s="4" t="s">
        <v>77</v>
      </c>
      <c r="E4" s="6" t="str">
        <f>B4</f>
        <v>核定数</v>
      </c>
      <c r="F4" s="6" t="str">
        <f aca="true" t="shared" si="0" ref="F4:M4">C4</f>
        <v>核定数</v>
      </c>
      <c r="G4" s="6" t="str">
        <f t="shared" si="0"/>
        <v>核定数</v>
      </c>
      <c r="H4" s="4" t="s">
        <v>77</v>
      </c>
      <c r="I4" s="4" t="s">
        <v>77</v>
      </c>
      <c r="J4" s="4" t="s">
        <v>77</v>
      </c>
      <c r="K4" s="6" t="str">
        <f t="shared" si="0"/>
        <v>核定数</v>
      </c>
      <c r="L4" s="6" t="str">
        <f t="shared" si="0"/>
        <v>核定数</v>
      </c>
      <c r="M4" s="6" t="str">
        <f t="shared" si="0"/>
        <v>核定数</v>
      </c>
      <c r="N4" s="4" t="s">
        <v>77</v>
      </c>
      <c r="O4" s="4" t="s">
        <v>77</v>
      </c>
      <c r="P4" s="4" t="s">
        <v>77</v>
      </c>
      <c r="Q4" s="6" t="s">
        <v>77</v>
      </c>
      <c r="R4" s="6" t="s">
        <v>77</v>
      </c>
      <c r="S4" s="6" t="s">
        <v>77</v>
      </c>
      <c r="T4" s="4" t="s">
        <v>77</v>
      </c>
      <c r="U4" s="4" t="s">
        <v>77</v>
      </c>
      <c r="V4" s="4" t="s">
        <v>77</v>
      </c>
      <c r="W4" s="6" t="s">
        <v>77</v>
      </c>
      <c r="X4" s="6" t="s">
        <v>77</v>
      </c>
      <c r="Y4" s="6" t="s">
        <v>77</v>
      </c>
    </row>
    <row r="5" spans="1:25" ht="15">
      <c r="A5" s="8" t="s">
        <v>7</v>
      </c>
      <c r="B5" s="9">
        <v>9537597.75</v>
      </c>
      <c r="C5" s="9">
        <v>10627408.55</v>
      </c>
      <c r="D5" s="9">
        <v>11548191.850000001</v>
      </c>
      <c r="E5" s="10">
        <f aca="true" t="shared" si="1" ref="E5:E59">B5/2</f>
        <v>4768798.875</v>
      </c>
      <c r="F5" s="10">
        <f aca="true" t="shared" si="2" ref="F5:F59">C5/2</f>
        <v>5313704.275</v>
      </c>
      <c r="G5" s="10">
        <f aca="true" t="shared" si="3" ref="G5:G59">D5/2</f>
        <v>5774095.925000001</v>
      </c>
      <c r="H5" s="10">
        <v>4357473.124723826</v>
      </c>
      <c r="I5" s="10">
        <v>5000542.9724165695</v>
      </c>
      <c r="J5" s="10">
        <v>5087810.082416571</v>
      </c>
      <c r="K5" s="10">
        <f aca="true" t="shared" si="4" ref="K5:K36">H5/4</f>
        <v>1089368.2811809564</v>
      </c>
      <c r="L5" s="10">
        <f aca="true" t="shared" si="5" ref="L5:L36">I5/4</f>
        <v>1250135.7431041424</v>
      </c>
      <c r="M5" s="10">
        <f aca="true" t="shared" si="6" ref="M5:M36">J5/4</f>
        <v>1271952.5206041427</v>
      </c>
      <c r="N5" s="10">
        <v>458154.459578</v>
      </c>
      <c r="O5" s="10">
        <v>588452.5999200001</v>
      </c>
      <c r="P5" s="10">
        <v>709519.550202</v>
      </c>
      <c r="Q5" s="10">
        <f aca="true" t="shared" si="7" ref="Q5:Q36">N5/2</f>
        <v>229077.229789</v>
      </c>
      <c r="R5" s="10">
        <f aca="true" t="shared" si="8" ref="R5:R36">O5/2</f>
        <v>294226.29996000003</v>
      </c>
      <c r="S5" s="10">
        <f aca="true" t="shared" si="9" ref="S5:S36">P5/2</f>
        <v>354759.775101</v>
      </c>
      <c r="T5" s="10">
        <v>14353225.334301826</v>
      </c>
      <c r="U5" s="10">
        <v>16216404.12233657</v>
      </c>
      <c r="V5" s="10">
        <v>17345521.482618574</v>
      </c>
      <c r="W5" s="15">
        <f aca="true" t="shared" si="10" ref="W5:W36">T5/8</f>
        <v>1794153.1667877282</v>
      </c>
      <c r="X5" s="15">
        <f aca="true" t="shared" si="11" ref="X5:X36">U5/8</f>
        <v>2027050.5152920713</v>
      </c>
      <c r="Y5" s="15">
        <f aca="true" t="shared" si="12" ref="Y5:Y36">V5/8</f>
        <v>2168190.1853273218</v>
      </c>
    </row>
    <row r="6" spans="1:25" ht="25.5">
      <c r="A6" s="11" t="s">
        <v>8</v>
      </c>
      <c r="B6" s="9">
        <v>9537597.75</v>
      </c>
      <c r="C6" s="9">
        <v>10627408.55</v>
      </c>
      <c r="D6" s="9">
        <v>11548191.850000001</v>
      </c>
      <c r="E6" s="10">
        <f t="shared" si="1"/>
        <v>4768798.875</v>
      </c>
      <c r="F6" s="10">
        <f t="shared" si="2"/>
        <v>5313704.275</v>
      </c>
      <c r="G6" s="10">
        <f t="shared" si="3"/>
        <v>5774095.925000001</v>
      </c>
      <c r="H6" s="10">
        <v>4357473.124723826</v>
      </c>
      <c r="I6" s="10">
        <v>5000542.9724165695</v>
      </c>
      <c r="J6" s="10">
        <v>5087810.082416571</v>
      </c>
      <c r="K6" s="10">
        <f t="shared" si="4"/>
        <v>1089368.2811809564</v>
      </c>
      <c r="L6" s="10">
        <f t="shared" si="5"/>
        <v>1250135.7431041424</v>
      </c>
      <c r="M6" s="10">
        <f t="shared" si="6"/>
        <v>1271952.5206041427</v>
      </c>
      <c r="N6" s="10">
        <v>458154.459578</v>
      </c>
      <c r="O6" s="10">
        <v>588452.5999200001</v>
      </c>
      <c r="P6" s="10">
        <v>709519.550202</v>
      </c>
      <c r="Q6" s="10">
        <f t="shared" si="7"/>
        <v>229077.229789</v>
      </c>
      <c r="R6" s="10">
        <f t="shared" si="8"/>
        <v>294226.29996000003</v>
      </c>
      <c r="S6" s="10">
        <f t="shared" si="9"/>
        <v>354759.775101</v>
      </c>
      <c r="T6" s="10">
        <v>14353225.334301826</v>
      </c>
      <c r="U6" s="10">
        <v>16216404.12233657</v>
      </c>
      <c r="V6" s="10">
        <v>17345521.482618574</v>
      </c>
      <c r="W6" s="15">
        <f t="shared" si="10"/>
        <v>1794153.1667877282</v>
      </c>
      <c r="X6" s="15">
        <f t="shared" si="11"/>
        <v>2027050.5152920713</v>
      </c>
      <c r="Y6" s="15">
        <f t="shared" si="12"/>
        <v>2168190.1853273218</v>
      </c>
    </row>
    <row r="7" spans="1:25" ht="15">
      <c r="A7" s="11" t="s">
        <v>9</v>
      </c>
      <c r="B7" s="9">
        <v>5559488.5600000005</v>
      </c>
      <c r="C7" s="9">
        <v>6097324.890000001</v>
      </c>
      <c r="D7" s="9">
        <v>6854673.08</v>
      </c>
      <c r="E7" s="10">
        <f t="shared" si="1"/>
        <v>2779744.2800000003</v>
      </c>
      <c r="F7" s="10">
        <f t="shared" si="2"/>
        <v>3048662.4450000003</v>
      </c>
      <c r="G7" s="10">
        <f t="shared" si="3"/>
        <v>3427336.54</v>
      </c>
      <c r="H7" s="10">
        <v>2937051.014723825</v>
      </c>
      <c r="I7" s="10">
        <v>3244630.7724165698</v>
      </c>
      <c r="J7" s="10">
        <v>3408594.5724165696</v>
      </c>
      <c r="K7" s="10">
        <f t="shared" si="4"/>
        <v>734262.7536809562</v>
      </c>
      <c r="L7" s="10">
        <f t="shared" si="5"/>
        <v>811157.6931041424</v>
      </c>
      <c r="M7" s="10">
        <f t="shared" si="6"/>
        <v>852148.6431041424</v>
      </c>
      <c r="N7" s="10">
        <v>264319.924942</v>
      </c>
      <c r="O7" s="10">
        <v>334069.24388</v>
      </c>
      <c r="P7" s="10">
        <v>347349.20059200004</v>
      </c>
      <c r="Q7" s="10">
        <f t="shared" si="7"/>
        <v>132159.962471</v>
      </c>
      <c r="R7" s="10">
        <f t="shared" si="8"/>
        <v>167034.62194</v>
      </c>
      <c r="S7" s="10">
        <f t="shared" si="9"/>
        <v>173674.60029600002</v>
      </c>
      <c r="T7" s="10">
        <v>8760859.499665825</v>
      </c>
      <c r="U7" s="10">
        <v>9676024.90629657</v>
      </c>
      <c r="V7" s="10">
        <v>10610616.85300857</v>
      </c>
      <c r="W7" s="15">
        <f t="shared" si="10"/>
        <v>1095107.437458228</v>
      </c>
      <c r="X7" s="15">
        <f t="shared" si="11"/>
        <v>1209503.1132870712</v>
      </c>
      <c r="Y7" s="15">
        <f t="shared" si="12"/>
        <v>1326327.1066260713</v>
      </c>
    </row>
    <row r="8" spans="1:25" ht="15">
      <c r="A8" s="11" t="s">
        <v>10</v>
      </c>
      <c r="B8" s="9">
        <v>2384818.0300000003</v>
      </c>
      <c r="C8" s="9">
        <v>2912381.32</v>
      </c>
      <c r="D8" s="9">
        <v>3183364.66</v>
      </c>
      <c r="E8" s="10">
        <f t="shared" si="1"/>
        <v>1192409.0150000001</v>
      </c>
      <c r="F8" s="10">
        <f t="shared" si="2"/>
        <v>1456190.66</v>
      </c>
      <c r="G8" s="10">
        <f t="shared" si="3"/>
        <v>1591682.33</v>
      </c>
      <c r="H8" s="10">
        <v>874140.8700000001</v>
      </c>
      <c r="I8" s="10">
        <v>917296.8400000001</v>
      </c>
      <c r="J8" s="10">
        <v>835551.87</v>
      </c>
      <c r="K8" s="10">
        <f t="shared" si="4"/>
        <v>218535.21750000003</v>
      </c>
      <c r="L8" s="10">
        <f t="shared" si="5"/>
        <v>229324.21000000002</v>
      </c>
      <c r="M8" s="10">
        <f t="shared" si="6"/>
        <v>208887.9675</v>
      </c>
      <c r="N8" s="10">
        <v>120644.4048</v>
      </c>
      <c r="O8" s="10">
        <v>181990.59626000002</v>
      </c>
      <c r="P8" s="10">
        <v>258961.78492200002</v>
      </c>
      <c r="Q8" s="10">
        <f t="shared" si="7"/>
        <v>60322.2024</v>
      </c>
      <c r="R8" s="10">
        <f t="shared" si="8"/>
        <v>90995.29813000001</v>
      </c>
      <c r="S8" s="10">
        <f t="shared" si="9"/>
        <v>129480.89246100001</v>
      </c>
      <c r="T8" s="10">
        <v>3379603.3048000005</v>
      </c>
      <c r="U8" s="10">
        <v>4011668.75626</v>
      </c>
      <c r="V8" s="10">
        <v>4277878.314922</v>
      </c>
      <c r="W8" s="15">
        <f t="shared" si="10"/>
        <v>422450.41310000006</v>
      </c>
      <c r="X8" s="15">
        <f t="shared" si="11"/>
        <v>501458.5945325</v>
      </c>
      <c r="Y8" s="15">
        <f t="shared" si="12"/>
        <v>534734.78936525</v>
      </c>
    </row>
    <row r="9" spans="1:25" ht="15">
      <c r="A9" s="11" t="s">
        <v>11</v>
      </c>
      <c r="B9" s="9">
        <v>1051055.35</v>
      </c>
      <c r="C9" s="9">
        <v>1038453.5900000001</v>
      </c>
      <c r="D9" s="9">
        <v>853660.87</v>
      </c>
      <c r="E9" s="10">
        <f t="shared" si="1"/>
        <v>525527.675</v>
      </c>
      <c r="F9" s="10">
        <f t="shared" si="2"/>
        <v>519226.79500000004</v>
      </c>
      <c r="G9" s="10">
        <f t="shared" si="3"/>
        <v>426830.435</v>
      </c>
      <c r="H9" s="10">
        <v>201152.11</v>
      </c>
      <c r="I9" s="10">
        <v>480884.35</v>
      </c>
      <c r="J9" s="10">
        <v>488767.79</v>
      </c>
      <c r="K9" s="10">
        <f t="shared" si="4"/>
        <v>50288.0275</v>
      </c>
      <c r="L9" s="10">
        <f t="shared" si="5"/>
        <v>120221.0875</v>
      </c>
      <c r="M9" s="10">
        <f t="shared" si="6"/>
        <v>122191.9475</v>
      </c>
      <c r="N9" s="10">
        <v>3147.479964</v>
      </c>
      <c r="O9" s="10">
        <v>7302.799696</v>
      </c>
      <c r="P9" s="10">
        <v>13386.289784</v>
      </c>
      <c r="Q9" s="10">
        <f t="shared" si="7"/>
        <v>1573.739982</v>
      </c>
      <c r="R9" s="10">
        <f t="shared" si="8"/>
        <v>3651.399848</v>
      </c>
      <c r="S9" s="10">
        <f t="shared" si="9"/>
        <v>6693.144892</v>
      </c>
      <c r="T9" s="10">
        <v>1255354.939964</v>
      </c>
      <c r="U9" s="10">
        <v>1526640.739696</v>
      </c>
      <c r="V9" s="10">
        <v>1355814.9497840002</v>
      </c>
      <c r="W9" s="15">
        <f t="shared" si="10"/>
        <v>156919.3674955</v>
      </c>
      <c r="X9" s="15">
        <f t="shared" si="11"/>
        <v>190830.092462</v>
      </c>
      <c r="Y9" s="15">
        <f t="shared" si="12"/>
        <v>169476.86872300002</v>
      </c>
    </row>
    <row r="10" spans="1:25" ht="15">
      <c r="A10" s="11" t="s">
        <v>12</v>
      </c>
      <c r="B10" s="9">
        <v>542235.81</v>
      </c>
      <c r="C10" s="9">
        <v>579248.75</v>
      </c>
      <c r="D10" s="9">
        <v>656493.24</v>
      </c>
      <c r="E10" s="10">
        <f t="shared" si="1"/>
        <v>271117.905</v>
      </c>
      <c r="F10" s="10">
        <f t="shared" si="2"/>
        <v>289624.375</v>
      </c>
      <c r="G10" s="10">
        <f t="shared" si="3"/>
        <v>328246.62</v>
      </c>
      <c r="H10" s="10">
        <v>345129.13</v>
      </c>
      <c r="I10" s="10">
        <v>357731.01</v>
      </c>
      <c r="J10" s="10">
        <v>354895.85</v>
      </c>
      <c r="K10" s="10">
        <f t="shared" si="4"/>
        <v>86282.2825</v>
      </c>
      <c r="L10" s="10">
        <f t="shared" si="5"/>
        <v>89432.7525</v>
      </c>
      <c r="M10" s="10">
        <f t="shared" si="6"/>
        <v>88723.9625</v>
      </c>
      <c r="N10" s="10">
        <v>70042.64987200001</v>
      </c>
      <c r="O10" s="10">
        <v>65089.960084000006</v>
      </c>
      <c r="P10" s="10">
        <v>89822.274904</v>
      </c>
      <c r="Q10" s="10">
        <f t="shared" si="7"/>
        <v>35021.324936000005</v>
      </c>
      <c r="R10" s="10">
        <f t="shared" si="8"/>
        <v>32544.980042000003</v>
      </c>
      <c r="S10" s="10">
        <f t="shared" si="9"/>
        <v>44911.137452</v>
      </c>
      <c r="T10" s="10">
        <v>957407.589872</v>
      </c>
      <c r="U10" s="10">
        <v>1002069.720084</v>
      </c>
      <c r="V10" s="10">
        <v>1101211.364904</v>
      </c>
      <c r="W10" s="15">
        <f t="shared" si="10"/>
        <v>119675.948734</v>
      </c>
      <c r="X10" s="15">
        <f t="shared" si="11"/>
        <v>125258.7150105</v>
      </c>
      <c r="Y10" s="15">
        <f t="shared" si="12"/>
        <v>137651.420613</v>
      </c>
    </row>
    <row r="11" spans="1:25" ht="15">
      <c r="A11" s="11" t="s">
        <v>13</v>
      </c>
      <c r="B11" s="9">
        <v>0</v>
      </c>
      <c r="C11" s="9">
        <v>0</v>
      </c>
      <c r="D11" s="9">
        <v>0</v>
      </c>
      <c r="E11" s="10">
        <f t="shared" si="1"/>
        <v>0</v>
      </c>
      <c r="F11" s="10">
        <f t="shared" si="2"/>
        <v>0</v>
      </c>
      <c r="G11" s="10">
        <f t="shared" si="3"/>
        <v>0</v>
      </c>
      <c r="H11" s="10">
        <v>0</v>
      </c>
      <c r="I11" s="10">
        <v>0</v>
      </c>
      <c r="J11" s="10">
        <v>0</v>
      </c>
      <c r="K11" s="10">
        <f t="shared" si="4"/>
        <v>0</v>
      </c>
      <c r="L11" s="10">
        <f t="shared" si="5"/>
        <v>0</v>
      </c>
      <c r="M11" s="10">
        <f t="shared" si="6"/>
        <v>0</v>
      </c>
      <c r="N11" s="10">
        <v>0</v>
      </c>
      <c r="O11" s="10">
        <v>0</v>
      </c>
      <c r="P11" s="10">
        <v>0</v>
      </c>
      <c r="Q11" s="10">
        <f t="shared" si="7"/>
        <v>0</v>
      </c>
      <c r="R11" s="10">
        <f t="shared" si="8"/>
        <v>0</v>
      </c>
      <c r="S11" s="10">
        <f t="shared" si="9"/>
        <v>0</v>
      </c>
      <c r="T11" s="10">
        <v>0</v>
      </c>
      <c r="U11" s="10">
        <v>0</v>
      </c>
      <c r="V11" s="10">
        <v>0</v>
      </c>
      <c r="W11" s="15">
        <f t="shared" si="10"/>
        <v>0</v>
      </c>
      <c r="X11" s="15">
        <f t="shared" si="11"/>
        <v>0</v>
      </c>
      <c r="Y11" s="15">
        <f t="shared" si="12"/>
        <v>0</v>
      </c>
    </row>
    <row r="12" spans="1:25" ht="15">
      <c r="A12" s="11" t="s">
        <v>14</v>
      </c>
      <c r="B12" s="9">
        <v>0</v>
      </c>
      <c r="C12" s="9">
        <v>0</v>
      </c>
      <c r="D12" s="9">
        <v>0</v>
      </c>
      <c r="E12" s="10">
        <f t="shared" si="1"/>
        <v>0</v>
      </c>
      <c r="F12" s="10">
        <f t="shared" si="2"/>
        <v>0</v>
      </c>
      <c r="G12" s="10">
        <f t="shared" si="3"/>
        <v>0</v>
      </c>
      <c r="H12" s="10">
        <v>0</v>
      </c>
      <c r="I12" s="10">
        <v>0</v>
      </c>
      <c r="J12" s="10">
        <v>0</v>
      </c>
      <c r="K12" s="10">
        <f t="shared" si="4"/>
        <v>0</v>
      </c>
      <c r="L12" s="10">
        <f t="shared" si="5"/>
        <v>0</v>
      </c>
      <c r="M12" s="10">
        <f t="shared" si="6"/>
        <v>0</v>
      </c>
      <c r="N12" s="10">
        <v>0</v>
      </c>
      <c r="O12" s="10">
        <v>0</v>
      </c>
      <c r="P12" s="10">
        <v>0</v>
      </c>
      <c r="Q12" s="10">
        <f t="shared" si="7"/>
        <v>0</v>
      </c>
      <c r="R12" s="10">
        <f t="shared" si="8"/>
        <v>0</v>
      </c>
      <c r="S12" s="10">
        <f t="shared" si="9"/>
        <v>0</v>
      </c>
      <c r="T12" s="10">
        <v>0</v>
      </c>
      <c r="U12" s="10">
        <v>0</v>
      </c>
      <c r="V12" s="10">
        <v>0</v>
      </c>
      <c r="W12" s="15">
        <f t="shared" si="10"/>
        <v>0</v>
      </c>
      <c r="X12" s="15">
        <f t="shared" si="11"/>
        <v>0</v>
      </c>
      <c r="Y12" s="15">
        <f t="shared" si="12"/>
        <v>0</v>
      </c>
    </row>
    <row r="13" spans="1:25" ht="51.75">
      <c r="A13" s="11" t="s">
        <v>15</v>
      </c>
      <c r="B13" s="9">
        <v>0</v>
      </c>
      <c r="C13" s="9">
        <v>0</v>
      </c>
      <c r="D13" s="9">
        <v>0</v>
      </c>
      <c r="E13" s="10">
        <f t="shared" si="1"/>
        <v>0</v>
      </c>
      <c r="F13" s="10">
        <f t="shared" si="2"/>
        <v>0</v>
      </c>
      <c r="G13" s="10">
        <f t="shared" si="3"/>
        <v>0</v>
      </c>
      <c r="H13" s="10">
        <v>0</v>
      </c>
      <c r="I13" s="10">
        <v>0</v>
      </c>
      <c r="J13" s="10">
        <v>0</v>
      </c>
      <c r="K13" s="10">
        <f t="shared" si="4"/>
        <v>0</v>
      </c>
      <c r="L13" s="10">
        <f t="shared" si="5"/>
        <v>0</v>
      </c>
      <c r="M13" s="10">
        <f t="shared" si="6"/>
        <v>0</v>
      </c>
      <c r="N13" s="10">
        <v>0</v>
      </c>
      <c r="O13" s="10">
        <v>0</v>
      </c>
      <c r="P13" s="10">
        <v>0</v>
      </c>
      <c r="Q13" s="10">
        <f t="shared" si="7"/>
        <v>0</v>
      </c>
      <c r="R13" s="10">
        <f t="shared" si="8"/>
        <v>0</v>
      </c>
      <c r="S13" s="10">
        <f t="shared" si="9"/>
        <v>0</v>
      </c>
      <c r="T13" s="10">
        <v>0</v>
      </c>
      <c r="U13" s="10">
        <v>0</v>
      </c>
      <c r="V13" s="10">
        <v>0</v>
      </c>
      <c r="W13" s="15">
        <f t="shared" si="10"/>
        <v>0</v>
      </c>
      <c r="X13" s="15">
        <f t="shared" si="11"/>
        <v>0</v>
      </c>
      <c r="Y13" s="15">
        <f t="shared" si="12"/>
        <v>0</v>
      </c>
    </row>
    <row r="14" spans="1:25" ht="25.5">
      <c r="A14" s="11" t="s">
        <v>16</v>
      </c>
      <c r="B14" s="9">
        <v>0</v>
      </c>
      <c r="C14" s="9">
        <v>0</v>
      </c>
      <c r="D14" s="9">
        <v>0</v>
      </c>
      <c r="E14" s="10">
        <f t="shared" si="1"/>
        <v>0</v>
      </c>
      <c r="F14" s="10">
        <f t="shared" si="2"/>
        <v>0</v>
      </c>
      <c r="G14" s="10">
        <f t="shared" si="3"/>
        <v>0</v>
      </c>
      <c r="H14" s="10">
        <v>0</v>
      </c>
      <c r="I14" s="10">
        <v>0</v>
      </c>
      <c r="J14" s="10">
        <v>0</v>
      </c>
      <c r="K14" s="10">
        <f t="shared" si="4"/>
        <v>0</v>
      </c>
      <c r="L14" s="10">
        <f t="shared" si="5"/>
        <v>0</v>
      </c>
      <c r="M14" s="10">
        <f t="shared" si="6"/>
        <v>0</v>
      </c>
      <c r="N14" s="10">
        <v>0</v>
      </c>
      <c r="O14" s="10">
        <v>0</v>
      </c>
      <c r="P14" s="10">
        <v>0</v>
      </c>
      <c r="Q14" s="10">
        <f t="shared" si="7"/>
        <v>0</v>
      </c>
      <c r="R14" s="10">
        <f t="shared" si="8"/>
        <v>0</v>
      </c>
      <c r="S14" s="10">
        <f t="shared" si="9"/>
        <v>0</v>
      </c>
      <c r="T14" s="10">
        <v>0</v>
      </c>
      <c r="U14" s="10">
        <v>0</v>
      </c>
      <c r="V14" s="10">
        <v>0</v>
      </c>
      <c r="W14" s="15">
        <f t="shared" si="10"/>
        <v>0</v>
      </c>
      <c r="X14" s="15">
        <f t="shared" si="11"/>
        <v>0</v>
      </c>
      <c r="Y14" s="15">
        <f t="shared" si="12"/>
        <v>0</v>
      </c>
    </row>
    <row r="15" spans="1:25" ht="25.5">
      <c r="A15" s="11" t="s">
        <v>17</v>
      </c>
      <c r="B15" s="9">
        <v>0</v>
      </c>
      <c r="C15" s="9">
        <v>0</v>
      </c>
      <c r="D15" s="9">
        <v>0</v>
      </c>
      <c r="E15" s="10">
        <f t="shared" si="1"/>
        <v>0</v>
      </c>
      <c r="F15" s="10">
        <f t="shared" si="2"/>
        <v>0</v>
      </c>
      <c r="G15" s="10">
        <f t="shared" si="3"/>
        <v>0</v>
      </c>
      <c r="H15" s="10">
        <v>0</v>
      </c>
      <c r="I15" s="10">
        <v>0</v>
      </c>
      <c r="J15" s="10">
        <v>0</v>
      </c>
      <c r="K15" s="10">
        <f t="shared" si="4"/>
        <v>0</v>
      </c>
      <c r="L15" s="10">
        <f t="shared" si="5"/>
        <v>0</v>
      </c>
      <c r="M15" s="10">
        <f t="shared" si="6"/>
        <v>0</v>
      </c>
      <c r="N15" s="10">
        <v>0</v>
      </c>
      <c r="O15" s="10">
        <v>0</v>
      </c>
      <c r="P15" s="10">
        <v>0</v>
      </c>
      <c r="Q15" s="10">
        <f t="shared" si="7"/>
        <v>0</v>
      </c>
      <c r="R15" s="10">
        <f t="shared" si="8"/>
        <v>0</v>
      </c>
      <c r="S15" s="10">
        <f t="shared" si="9"/>
        <v>0</v>
      </c>
      <c r="T15" s="10">
        <v>0</v>
      </c>
      <c r="U15" s="10">
        <v>0</v>
      </c>
      <c r="V15" s="10">
        <v>0</v>
      </c>
      <c r="W15" s="15">
        <f t="shared" si="10"/>
        <v>0</v>
      </c>
      <c r="X15" s="15">
        <f t="shared" si="11"/>
        <v>0</v>
      </c>
      <c r="Y15" s="15">
        <f t="shared" si="12"/>
        <v>0</v>
      </c>
    </row>
    <row r="16" spans="1:25" ht="15">
      <c r="A16" s="8" t="s">
        <v>18</v>
      </c>
      <c r="B16" s="9">
        <v>106321950.17000002</v>
      </c>
      <c r="C16" s="9">
        <v>107351753.17</v>
      </c>
      <c r="D16" s="9">
        <v>113889898.97999999</v>
      </c>
      <c r="E16" s="10">
        <f t="shared" si="1"/>
        <v>53160975.08500001</v>
      </c>
      <c r="F16" s="10">
        <f t="shared" si="2"/>
        <v>53675876.585</v>
      </c>
      <c r="G16" s="10">
        <f t="shared" si="3"/>
        <v>56944949.489999995</v>
      </c>
      <c r="H16" s="10">
        <v>116373638.96732892</v>
      </c>
      <c r="I16" s="10">
        <v>117615074.13507676</v>
      </c>
      <c r="J16" s="10">
        <v>124297142.85060324</v>
      </c>
      <c r="K16" s="10">
        <f t="shared" si="4"/>
        <v>29093409.74183223</v>
      </c>
      <c r="L16" s="10">
        <f t="shared" si="5"/>
        <v>29403768.53376919</v>
      </c>
      <c r="M16" s="10">
        <f t="shared" si="6"/>
        <v>31074285.71265081</v>
      </c>
      <c r="N16" s="10">
        <v>24868560.665353537</v>
      </c>
      <c r="O16" s="10">
        <v>27711411.447705477</v>
      </c>
      <c r="P16" s="10">
        <v>28108085.073448278</v>
      </c>
      <c r="Q16" s="10">
        <f t="shared" si="7"/>
        <v>12434280.332676768</v>
      </c>
      <c r="R16" s="10">
        <f t="shared" si="8"/>
        <v>13855705.723852739</v>
      </c>
      <c r="S16" s="10">
        <f t="shared" si="9"/>
        <v>14054042.536724139</v>
      </c>
      <c r="T16" s="10">
        <v>247564149.80268246</v>
      </c>
      <c r="U16" s="10">
        <v>252678238.75278226</v>
      </c>
      <c r="V16" s="10">
        <v>266295126.9040515</v>
      </c>
      <c r="W16" s="15">
        <f t="shared" si="10"/>
        <v>30945518.725335307</v>
      </c>
      <c r="X16" s="15">
        <f t="shared" si="11"/>
        <v>31584779.844097782</v>
      </c>
      <c r="Y16" s="15">
        <f t="shared" si="12"/>
        <v>33286890.86300644</v>
      </c>
    </row>
    <row r="17" spans="1:25" ht="15">
      <c r="A17" s="12" t="s">
        <v>19</v>
      </c>
      <c r="B17" s="9">
        <v>84860950.31</v>
      </c>
      <c r="C17" s="9">
        <v>85769732.81</v>
      </c>
      <c r="D17" s="9">
        <v>87365172.16</v>
      </c>
      <c r="E17" s="10">
        <f t="shared" si="1"/>
        <v>42430475.155</v>
      </c>
      <c r="F17" s="10">
        <f t="shared" si="2"/>
        <v>42884866.405</v>
      </c>
      <c r="G17" s="10">
        <f t="shared" si="3"/>
        <v>43682586.08</v>
      </c>
      <c r="H17" s="10">
        <v>92682988.82020408</v>
      </c>
      <c r="I17" s="10">
        <v>93912210.85534243</v>
      </c>
      <c r="J17" s="10">
        <v>97501311.03999999</v>
      </c>
      <c r="K17" s="10">
        <f t="shared" si="4"/>
        <v>23170747.20505102</v>
      </c>
      <c r="L17" s="10">
        <f t="shared" si="5"/>
        <v>23478052.71383561</v>
      </c>
      <c r="M17" s="10">
        <f t="shared" si="6"/>
        <v>24375327.759999998</v>
      </c>
      <c r="N17" s="10">
        <v>19210127.545353536</v>
      </c>
      <c r="O17" s="10">
        <v>22182311.336969703</v>
      </c>
      <c r="P17" s="10">
        <v>22216022.613448277</v>
      </c>
      <c r="Q17" s="10">
        <f t="shared" si="7"/>
        <v>9605063.772676768</v>
      </c>
      <c r="R17" s="10">
        <f t="shared" si="8"/>
        <v>11091155.668484852</v>
      </c>
      <c r="S17" s="10">
        <f t="shared" si="9"/>
        <v>11108011.306724139</v>
      </c>
      <c r="T17" s="10">
        <v>196754066.6755576</v>
      </c>
      <c r="U17" s="10">
        <v>201864255.00231215</v>
      </c>
      <c r="V17" s="10">
        <v>207082505.81344825</v>
      </c>
      <c r="W17" s="15">
        <f t="shared" si="10"/>
        <v>24594258.3344447</v>
      </c>
      <c r="X17" s="15">
        <f t="shared" si="11"/>
        <v>25233031.87528902</v>
      </c>
      <c r="Y17" s="15">
        <f t="shared" si="12"/>
        <v>25885313.22668103</v>
      </c>
    </row>
    <row r="18" spans="1:25" ht="25.5">
      <c r="A18" s="11" t="s">
        <v>20</v>
      </c>
      <c r="B18" s="9">
        <v>66771321.2</v>
      </c>
      <c r="C18" s="9">
        <v>67406266.5</v>
      </c>
      <c r="D18" s="9">
        <v>68293421.69999999</v>
      </c>
      <c r="E18" s="10">
        <f t="shared" si="1"/>
        <v>33385660.6</v>
      </c>
      <c r="F18" s="10">
        <f t="shared" si="2"/>
        <v>33703133.25</v>
      </c>
      <c r="G18" s="10">
        <f t="shared" si="3"/>
        <v>34146710.849999994</v>
      </c>
      <c r="H18" s="10">
        <v>73072726.1877551</v>
      </c>
      <c r="I18" s="10">
        <v>73934527.39260271</v>
      </c>
      <c r="J18" s="10">
        <v>76302569.3</v>
      </c>
      <c r="K18" s="10">
        <f t="shared" si="4"/>
        <v>18268181.546938773</v>
      </c>
      <c r="L18" s="10">
        <f t="shared" si="5"/>
        <v>18483631.848150678</v>
      </c>
      <c r="M18" s="10">
        <f t="shared" si="6"/>
        <v>19075642.325</v>
      </c>
      <c r="N18" s="10">
        <v>14982166.43434343</v>
      </c>
      <c r="O18" s="10">
        <v>17555736.38787879</v>
      </c>
      <c r="P18" s="10">
        <v>17520346.68275862</v>
      </c>
      <c r="Q18" s="10">
        <f t="shared" si="7"/>
        <v>7491083.217171715</v>
      </c>
      <c r="R18" s="10">
        <f t="shared" si="8"/>
        <v>8777868.193939395</v>
      </c>
      <c r="S18" s="10">
        <f t="shared" si="9"/>
        <v>8760173.34137931</v>
      </c>
      <c r="T18" s="10">
        <v>154826213.82209852</v>
      </c>
      <c r="U18" s="10">
        <v>158896530.28048152</v>
      </c>
      <c r="V18" s="10">
        <v>162116337.68275863</v>
      </c>
      <c r="W18" s="15">
        <f t="shared" si="10"/>
        <v>19353276.727762315</v>
      </c>
      <c r="X18" s="15">
        <f t="shared" si="11"/>
        <v>19862066.28506019</v>
      </c>
      <c r="Y18" s="15">
        <f t="shared" si="12"/>
        <v>20264542.21034483</v>
      </c>
    </row>
    <row r="19" spans="1:25" ht="15">
      <c r="A19" s="11" t="s">
        <v>21</v>
      </c>
      <c r="B19" s="9">
        <v>11518258.61</v>
      </c>
      <c r="C19" s="9">
        <v>11575179.809999999</v>
      </c>
      <c r="D19" s="9">
        <v>12044988.46</v>
      </c>
      <c r="E19" s="10">
        <f t="shared" si="1"/>
        <v>5759129.305</v>
      </c>
      <c r="F19" s="10">
        <f t="shared" si="2"/>
        <v>5787589.904999999</v>
      </c>
      <c r="G19" s="10">
        <f t="shared" si="3"/>
        <v>6022494.23</v>
      </c>
      <c r="H19" s="10">
        <v>12671007.034693882</v>
      </c>
      <c r="I19" s="10">
        <v>12715618.57232877</v>
      </c>
      <c r="J19" s="10">
        <v>13230367.74</v>
      </c>
      <c r="K19" s="10">
        <f t="shared" si="4"/>
        <v>3167751.7586734705</v>
      </c>
      <c r="L19" s="10">
        <f t="shared" si="5"/>
        <v>3178904.6430821926</v>
      </c>
      <c r="M19" s="10">
        <f t="shared" si="6"/>
        <v>3307591.935</v>
      </c>
      <c r="N19" s="10">
        <v>2723232.49525253</v>
      </c>
      <c r="O19" s="10">
        <v>2876095.8956060596</v>
      </c>
      <c r="P19" s="10">
        <v>2945422.15482759</v>
      </c>
      <c r="Q19" s="10">
        <f t="shared" si="7"/>
        <v>1361616.247626265</v>
      </c>
      <c r="R19" s="10">
        <f t="shared" si="8"/>
        <v>1438047.9478030298</v>
      </c>
      <c r="S19" s="10">
        <f t="shared" si="9"/>
        <v>1472711.077413795</v>
      </c>
      <c r="T19" s="10">
        <v>26912498.139946412</v>
      </c>
      <c r="U19" s="10">
        <v>27166894.27793483</v>
      </c>
      <c r="V19" s="10">
        <v>28220778.354827594</v>
      </c>
      <c r="W19" s="15">
        <f t="shared" si="10"/>
        <v>3364062.2674933015</v>
      </c>
      <c r="X19" s="15">
        <f t="shared" si="11"/>
        <v>3395861.784741854</v>
      </c>
      <c r="Y19" s="15">
        <f t="shared" si="12"/>
        <v>3527597.2943534493</v>
      </c>
    </row>
    <row r="20" spans="1:25" ht="15">
      <c r="A20" s="11" t="s">
        <v>22</v>
      </c>
      <c r="B20" s="9">
        <v>844300</v>
      </c>
      <c r="C20" s="9">
        <v>844000</v>
      </c>
      <c r="D20" s="9">
        <v>877092</v>
      </c>
      <c r="E20" s="10">
        <f t="shared" si="1"/>
        <v>422150</v>
      </c>
      <c r="F20" s="10">
        <f t="shared" si="2"/>
        <v>422000</v>
      </c>
      <c r="G20" s="10">
        <f t="shared" si="3"/>
        <v>438546</v>
      </c>
      <c r="H20" s="10">
        <v>733569.18755102</v>
      </c>
      <c r="I20" s="10">
        <v>765997.150684931</v>
      </c>
      <c r="J20" s="10">
        <v>942000</v>
      </c>
      <c r="K20" s="10">
        <f t="shared" si="4"/>
        <v>183392.296887755</v>
      </c>
      <c r="L20" s="10">
        <f t="shared" si="5"/>
        <v>191499.28767123274</v>
      </c>
      <c r="M20" s="10">
        <f t="shared" si="6"/>
        <v>235500</v>
      </c>
      <c r="N20" s="10">
        <v>193894.1515151515</v>
      </c>
      <c r="O20" s="10">
        <v>220457.164848485</v>
      </c>
      <c r="P20" s="10">
        <v>209124.1379310345</v>
      </c>
      <c r="Q20" s="10">
        <f t="shared" si="7"/>
        <v>96947.07575757575</v>
      </c>
      <c r="R20" s="10">
        <f t="shared" si="8"/>
        <v>110228.5824242425</v>
      </c>
      <c r="S20" s="10">
        <f t="shared" si="9"/>
        <v>104562.06896551725</v>
      </c>
      <c r="T20" s="10">
        <v>1771763.3390661716</v>
      </c>
      <c r="U20" s="10">
        <v>1830454.3155334159</v>
      </c>
      <c r="V20" s="10">
        <v>2028216.1379310344</v>
      </c>
      <c r="W20" s="15">
        <f t="shared" si="10"/>
        <v>221470.41738327144</v>
      </c>
      <c r="X20" s="15">
        <f t="shared" si="11"/>
        <v>228806.78944167699</v>
      </c>
      <c r="Y20" s="15">
        <f t="shared" si="12"/>
        <v>253527.0172413793</v>
      </c>
    </row>
    <row r="21" spans="1:25" ht="15">
      <c r="A21" s="11" t="s">
        <v>23</v>
      </c>
      <c r="B21" s="9">
        <v>1055300</v>
      </c>
      <c r="C21" s="9">
        <v>1055000</v>
      </c>
      <c r="D21" s="9">
        <v>1095908</v>
      </c>
      <c r="E21" s="10">
        <f t="shared" si="1"/>
        <v>527650</v>
      </c>
      <c r="F21" s="10">
        <f t="shared" si="2"/>
        <v>527500</v>
      </c>
      <c r="G21" s="10">
        <f t="shared" si="3"/>
        <v>547954</v>
      </c>
      <c r="H21" s="10">
        <v>1178190.27755102</v>
      </c>
      <c r="I21" s="10">
        <v>1293938.356164384</v>
      </c>
      <c r="J21" s="10">
        <v>1177500</v>
      </c>
      <c r="K21" s="10">
        <f t="shared" si="4"/>
        <v>294547.569387755</v>
      </c>
      <c r="L21" s="10">
        <f t="shared" si="5"/>
        <v>323484.589041096</v>
      </c>
      <c r="M21" s="10">
        <f t="shared" si="6"/>
        <v>294375</v>
      </c>
      <c r="N21" s="10">
        <v>242306.8707070707</v>
      </c>
      <c r="O21" s="10">
        <v>274871.775</v>
      </c>
      <c r="P21" s="10">
        <v>261241.620689655</v>
      </c>
      <c r="Q21" s="10">
        <f t="shared" si="7"/>
        <v>121153.43535353534</v>
      </c>
      <c r="R21" s="10">
        <f t="shared" si="8"/>
        <v>137435.8875</v>
      </c>
      <c r="S21" s="10">
        <f t="shared" si="9"/>
        <v>130620.8103448275</v>
      </c>
      <c r="T21" s="10">
        <v>2475797.148258091</v>
      </c>
      <c r="U21" s="10">
        <v>2623810.1311643836</v>
      </c>
      <c r="V21" s="10">
        <v>2534649.620689655</v>
      </c>
      <c r="W21" s="15">
        <f t="shared" si="10"/>
        <v>309474.64353226137</v>
      </c>
      <c r="X21" s="15">
        <f t="shared" si="11"/>
        <v>327976.26639554795</v>
      </c>
      <c r="Y21" s="15">
        <f t="shared" si="12"/>
        <v>316831.2025862069</v>
      </c>
    </row>
    <row r="22" spans="1:25" ht="15">
      <c r="A22" s="11" t="s">
        <v>24</v>
      </c>
      <c r="B22" s="9">
        <v>0</v>
      </c>
      <c r="C22" s="9">
        <v>0</v>
      </c>
      <c r="D22" s="9">
        <v>0</v>
      </c>
      <c r="E22" s="10">
        <f t="shared" si="1"/>
        <v>0</v>
      </c>
      <c r="F22" s="10">
        <f t="shared" si="2"/>
        <v>0</v>
      </c>
      <c r="G22" s="10">
        <f t="shared" si="3"/>
        <v>0</v>
      </c>
      <c r="H22" s="10">
        <v>0</v>
      </c>
      <c r="I22" s="10">
        <v>0</v>
      </c>
      <c r="J22" s="10">
        <v>191580</v>
      </c>
      <c r="K22" s="10">
        <f t="shared" si="4"/>
        <v>0</v>
      </c>
      <c r="L22" s="10">
        <f t="shared" si="5"/>
        <v>0</v>
      </c>
      <c r="M22" s="10">
        <f t="shared" si="6"/>
        <v>47895</v>
      </c>
      <c r="N22" s="10">
        <v>54512.8</v>
      </c>
      <c r="O22" s="10">
        <v>0</v>
      </c>
      <c r="P22" s="10">
        <v>57000</v>
      </c>
      <c r="Q22" s="10">
        <f t="shared" si="7"/>
        <v>27256.4</v>
      </c>
      <c r="R22" s="10">
        <f t="shared" si="8"/>
        <v>0</v>
      </c>
      <c r="S22" s="10">
        <f t="shared" si="9"/>
        <v>28500</v>
      </c>
      <c r="T22" s="10">
        <v>54512.8</v>
      </c>
      <c r="U22" s="10">
        <v>0</v>
      </c>
      <c r="V22" s="10">
        <v>248580</v>
      </c>
      <c r="W22" s="15">
        <f t="shared" si="10"/>
        <v>6814.1</v>
      </c>
      <c r="X22" s="15">
        <f t="shared" si="11"/>
        <v>0</v>
      </c>
      <c r="Y22" s="15">
        <f t="shared" si="12"/>
        <v>31072.5</v>
      </c>
    </row>
    <row r="23" spans="1:25" ht="15">
      <c r="A23" s="11" t="s">
        <v>25</v>
      </c>
      <c r="B23" s="9">
        <v>4671770.5</v>
      </c>
      <c r="C23" s="9">
        <v>4889286.5</v>
      </c>
      <c r="D23" s="9">
        <v>5053762</v>
      </c>
      <c r="E23" s="10">
        <f t="shared" si="1"/>
        <v>2335885.25</v>
      </c>
      <c r="F23" s="10">
        <f t="shared" si="2"/>
        <v>2444643.25</v>
      </c>
      <c r="G23" s="10">
        <f t="shared" si="3"/>
        <v>2526881</v>
      </c>
      <c r="H23" s="10">
        <v>5027496.132653059</v>
      </c>
      <c r="I23" s="10">
        <v>5202129.38356164</v>
      </c>
      <c r="J23" s="10">
        <v>5657294</v>
      </c>
      <c r="K23" s="10">
        <f t="shared" si="4"/>
        <v>1256874.0331632649</v>
      </c>
      <c r="L23" s="10">
        <f t="shared" si="5"/>
        <v>1300532.34589041</v>
      </c>
      <c r="M23" s="10">
        <f t="shared" si="6"/>
        <v>1414323.5</v>
      </c>
      <c r="N23" s="10">
        <v>1014014.7935353529</v>
      </c>
      <c r="O23" s="10">
        <v>1255150.113636364</v>
      </c>
      <c r="P23" s="10">
        <v>1222888.017241379</v>
      </c>
      <c r="Q23" s="10">
        <f t="shared" si="7"/>
        <v>507007.39676767646</v>
      </c>
      <c r="R23" s="10">
        <f t="shared" si="8"/>
        <v>627575.056818182</v>
      </c>
      <c r="S23" s="10">
        <f t="shared" si="9"/>
        <v>611444.0086206895</v>
      </c>
      <c r="T23" s="10">
        <v>10713281.426188413</v>
      </c>
      <c r="U23" s="10">
        <v>11346565.997198004</v>
      </c>
      <c r="V23" s="10">
        <v>11933944.01724138</v>
      </c>
      <c r="W23" s="15">
        <f t="shared" si="10"/>
        <v>1339160.1782735516</v>
      </c>
      <c r="X23" s="15">
        <f t="shared" si="11"/>
        <v>1418320.7496497505</v>
      </c>
      <c r="Y23" s="15">
        <f t="shared" si="12"/>
        <v>1491743.0021551724</v>
      </c>
    </row>
    <row r="24" spans="1:25" ht="15">
      <c r="A24" s="12" t="s">
        <v>26</v>
      </c>
      <c r="B24" s="9">
        <v>16033726.71</v>
      </c>
      <c r="C24" s="9">
        <v>16066562.03</v>
      </c>
      <c r="D24" s="9">
        <v>20244363.08</v>
      </c>
      <c r="E24" s="10">
        <f t="shared" si="1"/>
        <v>8016863.355</v>
      </c>
      <c r="F24" s="10">
        <f t="shared" si="2"/>
        <v>8033281.015</v>
      </c>
      <c r="G24" s="10">
        <f t="shared" si="3"/>
        <v>10122181.54</v>
      </c>
      <c r="H24" s="10">
        <v>12995866.207124844</v>
      </c>
      <c r="I24" s="10">
        <v>13095679.689734329</v>
      </c>
      <c r="J24" s="10">
        <v>13337357.550603235</v>
      </c>
      <c r="K24" s="10">
        <f t="shared" si="4"/>
        <v>3248966.551781211</v>
      </c>
      <c r="L24" s="10">
        <f t="shared" si="5"/>
        <v>3273919.922433582</v>
      </c>
      <c r="M24" s="10">
        <f t="shared" si="6"/>
        <v>3334339.387650809</v>
      </c>
      <c r="N24" s="10">
        <v>2529912.37</v>
      </c>
      <c r="O24" s="10">
        <v>2458567.900735777</v>
      </c>
      <c r="P24" s="10">
        <v>2728975.98</v>
      </c>
      <c r="Q24" s="10">
        <f t="shared" si="7"/>
        <v>1264956.185</v>
      </c>
      <c r="R24" s="10">
        <f t="shared" si="8"/>
        <v>1229283.9503678884</v>
      </c>
      <c r="S24" s="10">
        <f t="shared" si="9"/>
        <v>1364487.99</v>
      </c>
      <c r="T24" s="10">
        <v>31559505.287124846</v>
      </c>
      <c r="U24" s="10">
        <v>31620809.620470103</v>
      </c>
      <c r="V24" s="10">
        <v>36310696.61060323</v>
      </c>
      <c r="W24" s="15">
        <f t="shared" si="10"/>
        <v>3944938.1608906058</v>
      </c>
      <c r="X24" s="15">
        <f t="shared" si="11"/>
        <v>3952601.202558763</v>
      </c>
      <c r="Y24" s="15">
        <f t="shared" si="12"/>
        <v>4538837.0763254035</v>
      </c>
    </row>
    <row r="25" spans="1:25" ht="15">
      <c r="A25" s="11" t="s">
        <v>27</v>
      </c>
      <c r="B25" s="9">
        <v>1224733.46</v>
      </c>
      <c r="C25" s="9">
        <v>974333.77</v>
      </c>
      <c r="D25" s="9">
        <v>1100621.71</v>
      </c>
      <c r="E25" s="10">
        <f t="shared" si="1"/>
        <v>612366.73</v>
      </c>
      <c r="F25" s="10">
        <f t="shared" si="2"/>
        <v>487166.885</v>
      </c>
      <c r="G25" s="10">
        <f t="shared" si="3"/>
        <v>550310.855</v>
      </c>
      <c r="H25" s="10">
        <v>3125394.82</v>
      </c>
      <c r="I25" s="10">
        <v>2908238.2900000005</v>
      </c>
      <c r="J25" s="10">
        <v>2146052.59</v>
      </c>
      <c r="K25" s="10">
        <f t="shared" si="4"/>
        <v>781348.705</v>
      </c>
      <c r="L25" s="10">
        <f t="shared" si="5"/>
        <v>727059.5725000001</v>
      </c>
      <c r="M25" s="10">
        <f t="shared" si="6"/>
        <v>536513.1475</v>
      </c>
      <c r="N25" s="10">
        <v>379033.2572150532</v>
      </c>
      <c r="O25" s="10">
        <v>390372.9880631463</v>
      </c>
      <c r="P25" s="10">
        <v>473237.4</v>
      </c>
      <c r="Q25" s="10">
        <f t="shared" si="7"/>
        <v>189516.6286075266</v>
      </c>
      <c r="R25" s="10">
        <f t="shared" si="8"/>
        <v>195186.49403157315</v>
      </c>
      <c r="S25" s="10">
        <f t="shared" si="9"/>
        <v>236618.7</v>
      </c>
      <c r="T25" s="10">
        <v>4729161.537215052</v>
      </c>
      <c r="U25" s="10">
        <v>4272945.048063147</v>
      </c>
      <c r="V25" s="10">
        <v>3719911.7</v>
      </c>
      <c r="W25" s="15">
        <f t="shared" si="10"/>
        <v>591145.1921518815</v>
      </c>
      <c r="X25" s="15">
        <f t="shared" si="11"/>
        <v>534118.1310078934</v>
      </c>
      <c r="Y25" s="15">
        <f t="shared" si="12"/>
        <v>464988.9625</v>
      </c>
    </row>
    <row r="26" spans="1:25" ht="15">
      <c r="A26" s="11" t="s">
        <v>28</v>
      </c>
      <c r="B26" s="9">
        <v>520249.3</v>
      </c>
      <c r="C26" s="9">
        <v>655232.9</v>
      </c>
      <c r="D26" s="9">
        <v>511808.47</v>
      </c>
      <c r="E26" s="10">
        <f t="shared" si="1"/>
        <v>260124.65</v>
      </c>
      <c r="F26" s="10">
        <f t="shared" si="2"/>
        <v>327616.45</v>
      </c>
      <c r="G26" s="10">
        <f t="shared" si="3"/>
        <v>255904.235</v>
      </c>
      <c r="H26" s="10">
        <v>401781.2</v>
      </c>
      <c r="I26" s="10">
        <v>364445.55</v>
      </c>
      <c r="J26" s="10">
        <v>337920.55</v>
      </c>
      <c r="K26" s="10">
        <f t="shared" si="4"/>
        <v>100445.3</v>
      </c>
      <c r="L26" s="10">
        <f t="shared" si="5"/>
        <v>91111.3875</v>
      </c>
      <c r="M26" s="10">
        <f t="shared" si="6"/>
        <v>84480.1375</v>
      </c>
      <c r="N26" s="10">
        <v>158274.96228948716</v>
      </c>
      <c r="O26" s="10">
        <v>133698.2037587176</v>
      </c>
      <c r="P26" s="10">
        <v>118533.3</v>
      </c>
      <c r="Q26" s="10">
        <f t="shared" si="7"/>
        <v>79137.48114474358</v>
      </c>
      <c r="R26" s="10">
        <f t="shared" si="8"/>
        <v>66849.1018793588</v>
      </c>
      <c r="S26" s="10">
        <f t="shared" si="9"/>
        <v>59266.65</v>
      </c>
      <c r="T26" s="10">
        <v>1080305.4622894872</v>
      </c>
      <c r="U26" s="10">
        <v>1153376.6537587175</v>
      </c>
      <c r="V26" s="10">
        <v>968262.32</v>
      </c>
      <c r="W26" s="15">
        <f t="shared" si="10"/>
        <v>135038.1827861859</v>
      </c>
      <c r="X26" s="15">
        <f t="shared" si="11"/>
        <v>144172.08171983968</v>
      </c>
      <c r="Y26" s="15">
        <f t="shared" si="12"/>
        <v>121032.79</v>
      </c>
    </row>
    <row r="27" spans="1:25" ht="15">
      <c r="A27" s="11" t="s">
        <v>29</v>
      </c>
      <c r="B27" s="9">
        <v>0</v>
      </c>
      <c r="C27" s="9">
        <v>0</v>
      </c>
      <c r="D27" s="9">
        <v>0</v>
      </c>
      <c r="E27" s="10">
        <f t="shared" si="1"/>
        <v>0</v>
      </c>
      <c r="F27" s="10">
        <f t="shared" si="2"/>
        <v>0</v>
      </c>
      <c r="G27" s="10">
        <f t="shared" si="3"/>
        <v>0</v>
      </c>
      <c r="H27" s="10">
        <v>44035.06</v>
      </c>
      <c r="I27" s="10">
        <v>44035.06</v>
      </c>
      <c r="J27" s="10">
        <v>44035.06</v>
      </c>
      <c r="K27" s="10">
        <f t="shared" si="4"/>
        <v>11008.765</v>
      </c>
      <c r="L27" s="10">
        <f t="shared" si="5"/>
        <v>11008.765</v>
      </c>
      <c r="M27" s="10">
        <f t="shared" si="6"/>
        <v>11008.765</v>
      </c>
      <c r="N27" s="10">
        <v>12000</v>
      </c>
      <c r="O27" s="10">
        <v>4000</v>
      </c>
      <c r="P27" s="10">
        <v>3000</v>
      </c>
      <c r="Q27" s="10">
        <f t="shared" si="7"/>
        <v>6000</v>
      </c>
      <c r="R27" s="10">
        <f t="shared" si="8"/>
        <v>2000</v>
      </c>
      <c r="S27" s="10">
        <f t="shared" si="9"/>
        <v>1500</v>
      </c>
      <c r="T27" s="10">
        <v>56035.06</v>
      </c>
      <c r="U27" s="10">
        <v>48035.06</v>
      </c>
      <c r="V27" s="10">
        <v>47035.06</v>
      </c>
      <c r="W27" s="15">
        <f t="shared" si="10"/>
        <v>7004.3825</v>
      </c>
      <c r="X27" s="15">
        <f t="shared" si="11"/>
        <v>6004.3825</v>
      </c>
      <c r="Y27" s="15">
        <f t="shared" si="12"/>
        <v>5879.3825</v>
      </c>
    </row>
    <row r="28" spans="1:25" ht="15">
      <c r="A28" s="11" t="s">
        <v>30</v>
      </c>
      <c r="B28" s="9">
        <v>0</v>
      </c>
      <c r="C28" s="9">
        <v>0</v>
      </c>
      <c r="D28" s="9">
        <v>0</v>
      </c>
      <c r="E28" s="10">
        <f t="shared" si="1"/>
        <v>0</v>
      </c>
      <c r="F28" s="10">
        <f t="shared" si="2"/>
        <v>0</v>
      </c>
      <c r="G28" s="10">
        <f t="shared" si="3"/>
        <v>0</v>
      </c>
      <c r="H28" s="10">
        <v>0</v>
      </c>
      <c r="I28" s="10">
        <v>0</v>
      </c>
      <c r="J28" s="10">
        <v>0</v>
      </c>
      <c r="K28" s="10">
        <f t="shared" si="4"/>
        <v>0</v>
      </c>
      <c r="L28" s="10">
        <f t="shared" si="5"/>
        <v>0</v>
      </c>
      <c r="M28" s="10">
        <f t="shared" si="6"/>
        <v>0</v>
      </c>
      <c r="N28" s="10">
        <v>0</v>
      </c>
      <c r="O28" s="10">
        <v>0</v>
      </c>
      <c r="P28" s="10">
        <v>0</v>
      </c>
      <c r="Q28" s="10">
        <f t="shared" si="7"/>
        <v>0</v>
      </c>
      <c r="R28" s="10">
        <f t="shared" si="8"/>
        <v>0</v>
      </c>
      <c r="S28" s="10">
        <f t="shared" si="9"/>
        <v>0</v>
      </c>
      <c r="T28" s="10">
        <v>0</v>
      </c>
      <c r="U28" s="10">
        <v>0</v>
      </c>
      <c r="V28" s="10">
        <v>0</v>
      </c>
      <c r="W28" s="15">
        <f t="shared" si="10"/>
        <v>0</v>
      </c>
      <c r="X28" s="15">
        <f t="shared" si="11"/>
        <v>0</v>
      </c>
      <c r="Y28" s="15">
        <f t="shared" si="12"/>
        <v>0</v>
      </c>
    </row>
    <row r="29" spans="1:25" ht="15">
      <c r="A29" s="11" t="s">
        <v>31</v>
      </c>
      <c r="B29" s="9">
        <v>986973.324136627</v>
      </c>
      <c r="C29" s="9">
        <v>944298.976</v>
      </c>
      <c r="D29" s="9">
        <v>1056703.0389999999</v>
      </c>
      <c r="E29" s="10">
        <f t="shared" si="1"/>
        <v>493486.6620683135</v>
      </c>
      <c r="F29" s="10">
        <f t="shared" si="2"/>
        <v>472149.488</v>
      </c>
      <c r="G29" s="10">
        <f t="shared" si="3"/>
        <v>528351.5194999999</v>
      </c>
      <c r="H29" s="10">
        <v>723067.9823190765</v>
      </c>
      <c r="I29" s="10">
        <v>584827.6346150362</v>
      </c>
      <c r="J29" s="10">
        <v>816403.7942269465</v>
      </c>
      <c r="K29" s="10">
        <f t="shared" si="4"/>
        <v>180766.99557976914</v>
      </c>
      <c r="L29" s="10">
        <f t="shared" si="5"/>
        <v>146206.90865375905</v>
      </c>
      <c r="M29" s="10">
        <f t="shared" si="6"/>
        <v>204100.94855673664</v>
      </c>
      <c r="N29" s="10">
        <v>41262.9933440991</v>
      </c>
      <c r="O29" s="10">
        <v>29785.4478934631</v>
      </c>
      <c r="P29" s="10">
        <v>16421.74</v>
      </c>
      <c r="Q29" s="10">
        <f t="shared" si="7"/>
        <v>20631.49667204955</v>
      </c>
      <c r="R29" s="10">
        <f t="shared" si="8"/>
        <v>14892.72394673155</v>
      </c>
      <c r="S29" s="10">
        <f t="shared" si="9"/>
        <v>8210.87</v>
      </c>
      <c r="T29" s="10">
        <v>1751304.2997998025</v>
      </c>
      <c r="U29" s="10">
        <v>1558912.0585084993</v>
      </c>
      <c r="V29" s="10">
        <v>1889528.5732269464</v>
      </c>
      <c r="W29" s="15">
        <f t="shared" si="10"/>
        <v>218913.0374749753</v>
      </c>
      <c r="X29" s="15">
        <f t="shared" si="11"/>
        <v>194864.0073135624</v>
      </c>
      <c r="Y29" s="15">
        <f t="shared" si="12"/>
        <v>236191.0716533683</v>
      </c>
    </row>
    <row r="30" spans="1:25" ht="15">
      <c r="A30" s="11" t="s">
        <v>32</v>
      </c>
      <c r="B30" s="9">
        <v>1455132.1458633728</v>
      </c>
      <c r="C30" s="9">
        <v>1556205.804</v>
      </c>
      <c r="D30" s="9">
        <v>1729875.751</v>
      </c>
      <c r="E30" s="10">
        <f t="shared" si="1"/>
        <v>727566.0729316864</v>
      </c>
      <c r="F30" s="10">
        <f t="shared" si="2"/>
        <v>778102.902</v>
      </c>
      <c r="G30" s="10">
        <f t="shared" si="3"/>
        <v>864937.8755</v>
      </c>
      <c r="H30" s="10">
        <v>1297183.5716057676</v>
      </c>
      <c r="I30" s="10">
        <v>1072460.3919192927</v>
      </c>
      <c r="J30" s="10">
        <v>1232422.2131762875</v>
      </c>
      <c r="K30" s="10">
        <f t="shared" si="4"/>
        <v>324295.8929014419</v>
      </c>
      <c r="L30" s="10">
        <f t="shared" si="5"/>
        <v>268115.0979798232</v>
      </c>
      <c r="M30" s="10">
        <f t="shared" si="6"/>
        <v>308105.55329407187</v>
      </c>
      <c r="N30" s="10">
        <v>141380.39477024623</v>
      </c>
      <c r="O30" s="10">
        <v>172577.94421017898</v>
      </c>
      <c r="P30" s="10">
        <v>180918.66</v>
      </c>
      <c r="Q30" s="10">
        <f t="shared" si="7"/>
        <v>70690.19738512312</v>
      </c>
      <c r="R30" s="10">
        <f t="shared" si="8"/>
        <v>86288.97210508949</v>
      </c>
      <c r="S30" s="10">
        <f t="shared" si="9"/>
        <v>90459.33</v>
      </c>
      <c r="T30" s="10">
        <v>2893696.112239387</v>
      </c>
      <c r="U30" s="10">
        <v>2801244.140129472</v>
      </c>
      <c r="V30" s="10">
        <v>3143216.6241762876</v>
      </c>
      <c r="W30" s="15">
        <f t="shared" si="10"/>
        <v>361712.01402992336</v>
      </c>
      <c r="X30" s="15">
        <f t="shared" si="11"/>
        <v>350155.517516184</v>
      </c>
      <c r="Y30" s="15">
        <f t="shared" si="12"/>
        <v>392902.07802203594</v>
      </c>
    </row>
    <row r="31" spans="1:25" ht="15">
      <c r="A31" s="11" t="s">
        <v>33</v>
      </c>
      <c r="B31" s="9">
        <v>43699.16</v>
      </c>
      <c r="C31" s="9">
        <v>55789.91</v>
      </c>
      <c r="D31" s="9">
        <v>33084.05</v>
      </c>
      <c r="E31" s="10">
        <f t="shared" si="1"/>
        <v>21849.58</v>
      </c>
      <c r="F31" s="10">
        <f t="shared" si="2"/>
        <v>27894.955</v>
      </c>
      <c r="G31" s="10">
        <f t="shared" si="3"/>
        <v>16542.025</v>
      </c>
      <c r="H31" s="10">
        <v>98348.32999999999</v>
      </c>
      <c r="I31" s="10">
        <v>35201.36</v>
      </c>
      <c r="J31" s="10">
        <v>49534.15</v>
      </c>
      <c r="K31" s="10">
        <f t="shared" si="4"/>
        <v>24587.082499999997</v>
      </c>
      <c r="L31" s="10">
        <f t="shared" si="5"/>
        <v>8800.34</v>
      </c>
      <c r="M31" s="10">
        <f t="shared" si="6"/>
        <v>12383.5375</v>
      </c>
      <c r="N31" s="10">
        <v>15444.050489976764</v>
      </c>
      <c r="O31" s="10">
        <v>10471.805373332438</v>
      </c>
      <c r="P31" s="10">
        <v>23743.85</v>
      </c>
      <c r="Q31" s="10">
        <f t="shared" si="7"/>
        <v>7722.025244988382</v>
      </c>
      <c r="R31" s="10">
        <f t="shared" si="8"/>
        <v>5235.902686666219</v>
      </c>
      <c r="S31" s="10">
        <f t="shared" si="9"/>
        <v>11871.925</v>
      </c>
      <c r="T31" s="10">
        <v>157491.54048997676</v>
      </c>
      <c r="U31" s="10">
        <v>101463.07537333244</v>
      </c>
      <c r="V31" s="10">
        <v>106362.05000000002</v>
      </c>
      <c r="W31" s="15">
        <f t="shared" si="10"/>
        <v>19686.442561247095</v>
      </c>
      <c r="X31" s="15">
        <f t="shared" si="11"/>
        <v>12682.884421666555</v>
      </c>
      <c r="Y31" s="15">
        <f t="shared" si="12"/>
        <v>13295.256250000002</v>
      </c>
    </row>
    <row r="32" spans="1:25" ht="15">
      <c r="A32" s="11" t="s">
        <v>34</v>
      </c>
      <c r="B32" s="9">
        <v>0</v>
      </c>
      <c r="C32" s="9">
        <v>0</v>
      </c>
      <c r="D32" s="9">
        <v>0</v>
      </c>
      <c r="E32" s="10">
        <f t="shared" si="1"/>
        <v>0</v>
      </c>
      <c r="F32" s="10">
        <f t="shared" si="2"/>
        <v>0</v>
      </c>
      <c r="G32" s="10">
        <f t="shared" si="3"/>
        <v>0</v>
      </c>
      <c r="H32" s="10">
        <v>0</v>
      </c>
      <c r="I32" s="10">
        <v>0</v>
      </c>
      <c r="J32" s="10">
        <v>0</v>
      </c>
      <c r="K32" s="10">
        <f t="shared" si="4"/>
        <v>0</v>
      </c>
      <c r="L32" s="10">
        <f t="shared" si="5"/>
        <v>0</v>
      </c>
      <c r="M32" s="10">
        <f t="shared" si="6"/>
        <v>0</v>
      </c>
      <c r="N32" s="10">
        <v>126875.41447989448</v>
      </c>
      <c r="O32" s="10">
        <v>0</v>
      </c>
      <c r="P32" s="10">
        <v>0</v>
      </c>
      <c r="Q32" s="10">
        <f t="shared" si="7"/>
        <v>63437.70723994724</v>
      </c>
      <c r="R32" s="10">
        <f t="shared" si="8"/>
        <v>0</v>
      </c>
      <c r="S32" s="10">
        <f t="shared" si="9"/>
        <v>0</v>
      </c>
      <c r="T32" s="10">
        <v>126875.41447989448</v>
      </c>
      <c r="U32" s="10">
        <v>0</v>
      </c>
      <c r="V32" s="10">
        <v>0</v>
      </c>
      <c r="W32" s="15">
        <f t="shared" si="10"/>
        <v>15859.42680998681</v>
      </c>
      <c r="X32" s="15">
        <f t="shared" si="11"/>
        <v>0</v>
      </c>
      <c r="Y32" s="15">
        <f t="shared" si="12"/>
        <v>0</v>
      </c>
    </row>
    <row r="33" spans="1:25" ht="15">
      <c r="A33" s="11" t="s">
        <v>35</v>
      </c>
      <c r="B33" s="9">
        <v>4039011</v>
      </c>
      <c r="C33" s="9">
        <v>4210088.9</v>
      </c>
      <c r="D33" s="9">
        <v>4346455.14</v>
      </c>
      <c r="E33" s="10">
        <f t="shared" si="1"/>
        <v>2019505.5</v>
      </c>
      <c r="F33" s="10">
        <f t="shared" si="2"/>
        <v>2105044.45</v>
      </c>
      <c r="G33" s="10">
        <f t="shared" si="3"/>
        <v>2173227.57</v>
      </c>
      <c r="H33" s="10">
        <v>1952250.16</v>
      </c>
      <c r="I33" s="10">
        <v>2406977.85</v>
      </c>
      <c r="J33" s="10">
        <v>2685453</v>
      </c>
      <c r="K33" s="10">
        <f t="shared" si="4"/>
        <v>488062.54</v>
      </c>
      <c r="L33" s="10">
        <f t="shared" si="5"/>
        <v>601744.4625</v>
      </c>
      <c r="M33" s="10">
        <f t="shared" si="6"/>
        <v>671363.25</v>
      </c>
      <c r="N33" s="10">
        <v>401120.653957448</v>
      </c>
      <c r="O33" s="10">
        <v>384677.71285330807</v>
      </c>
      <c r="P33" s="10">
        <v>556600</v>
      </c>
      <c r="Q33" s="10">
        <f t="shared" si="7"/>
        <v>200560.326978724</v>
      </c>
      <c r="R33" s="10">
        <f t="shared" si="8"/>
        <v>192338.85642665403</v>
      </c>
      <c r="S33" s="10">
        <f t="shared" si="9"/>
        <v>278300</v>
      </c>
      <c r="T33" s="10">
        <v>6392381.813957448</v>
      </c>
      <c r="U33" s="10">
        <v>7001744.462853308</v>
      </c>
      <c r="V33" s="10">
        <v>7588508.14</v>
      </c>
      <c r="W33" s="15">
        <f t="shared" si="10"/>
        <v>799047.726744681</v>
      </c>
      <c r="X33" s="15">
        <f t="shared" si="11"/>
        <v>875218.0578566635</v>
      </c>
      <c r="Y33" s="15">
        <f t="shared" si="12"/>
        <v>948563.5175</v>
      </c>
    </row>
    <row r="34" spans="1:25" ht="15">
      <c r="A34" s="11" t="s">
        <v>36</v>
      </c>
      <c r="B34" s="9">
        <v>327169.22</v>
      </c>
      <c r="C34" s="9">
        <v>327169.22</v>
      </c>
      <c r="D34" s="9">
        <v>327169.22</v>
      </c>
      <c r="E34" s="10">
        <f t="shared" si="1"/>
        <v>163584.61</v>
      </c>
      <c r="F34" s="10">
        <f t="shared" si="2"/>
        <v>163584.61</v>
      </c>
      <c r="G34" s="10">
        <f t="shared" si="3"/>
        <v>163584.61</v>
      </c>
      <c r="H34" s="10">
        <v>319606.56</v>
      </c>
      <c r="I34" s="10">
        <v>319568.06</v>
      </c>
      <c r="J34" s="10">
        <v>319568.06</v>
      </c>
      <c r="K34" s="10">
        <f t="shared" si="4"/>
        <v>79901.64</v>
      </c>
      <c r="L34" s="10">
        <f t="shared" si="5"/>
        <v>79892.015</v>
      </c>
      <c r="M34" s="10">
        <f t="shared" si="6"/>
        <v>79892.015</v>
      </c>
      <c r="N34" s="10">
        <v>102146.31298118523</v>
      </c>
      <c r="O34" s="10">
        <v>102146.21</v>
      </c>
      <c r="P34" s="10">
        <v>102146.31</v>
      </c>
      <c r="Q34" s="10">
        <f t="shared" si="7"/>
        <v>51073.15649059261</v>
      </c>
      <c r="R34" s="10">
        <f t="shared" si="8"/>
        <v>51073.105</v>
      </c>
      <c r="S34" s="10">
        <f t="shared" si="9"/>
        <v>51073.155</v>
      </c>
      <c r="T34" s="10">
        <v>748922.0929811853</v>
      </c>
      <c r="U34" s="10">
        <v>748883.49</v>
      </c>
      <c r="V34" s="10">
        <v>748883.5900000001</v>
      </c>
      <c r="W34" s="15">
        <f t="shared" si="10"/>
        <v>93615.26162264816</v>
      </c>
      <c r="X34" s="15">
        <f t="shared" si="11"/>
        <v>93610.43625</v>
      </c>
      <c r="Y34" s="15">
        <f t="shared" si="12"/>
        <v>93610.44875000001</v>
      </c>
    </row>
    <row r="35" spans="1:25" ht="25.5">
      <c r="A35" s="11" t="s">
        <v>37</v>
      </c>
      <c r="B35" s="9">
        <v>0</v>
      </c>
      <c r="C35" s="9">
        <v>0</v>
      </c>
      <c r="D35" s="9">
        <v>0</v>
      </c>
      <c r="E35" s="10">
        <f t="shared" si="1"/>
        <v>0</v>
      </c>
      <c r="F35" s="10">
        <f t="shared" si="2"/>
        <v>0</v>
      </c>
      <c r="G35" s="10">
        <f t="shared" si="3"/>
        <v>0</v>
      </c>
      <c r="H35" s="10">
        <v>0</v>
      </c>
      <c r="I35" s="10">
        <v>0</v>
      </c>
      <c r="J35" s="10">
        <v>0</v>
      </c>
      <c r="K35" s="10">
        <f t="shared" si="4"/>
        <v>0</v>
      </c>
      <c r="L35" s="10">
        <f t="shared" si="5"/>
        <v>0</v>
      </c>
      <c r="M35" s="10">
        <f t="shared" si="6"/>
        <v>0</v>
      </c>
      <c r="N35" s="10">
        <v>0</v>
      </c>
      <c r="O35" s="10">
        <v>0</v>
      </c>
      <c r="P35" s="10">
        <v>0</v>
      </c>
      <c r="Q35" s="10">
        <f t="shared" si="7"/>
        <v>0</v>
      </c>
      <c r="R35" s="10">
        <f t="shared" si="8"/>
        <v>0</v>
      </c>
      <c r="S35" s="10">
        <f t="shared" si="9"/>
        <v>0</v>
      </c>
      <c r="T35" s="10">
        <v>0</v>
      </c>
      <c r="U35" s="10">
        <v>0</v>
      </c>
      <c r="V35" s="10">
        <v>0</v>
      </c>
      <c r="W35" s="15">
        <f t="shared" si="10"/>
        <v>0</v>
      </c>
      <c r="X35" s="15">
        <f t="shared" si="11"/>
        <v>0</v>
      </c>
      <c r="Y35" s="15">
        <f t="shared" si="12"/>
        <v>0</v>
      </c>
    </row>
    <row r="36" spans="1:25" ht="15">
      <c r="A36" s="11" t="s">
        <v>38</v>
      </c>
      <c r="B36" s="9">
        <v>3409256.23</v>
      </c>
      <c r="C36" s="9">
        <v>2555052.0300000003</v>
      </c>
      <c r="D36" s="9">
        <v>5560415.38</v>
      </c>
      <c r="E36" s="10">
        <f t="shared" si="1"/>
        <v>1704628.115</v>
      </c>
      <c r="F36" s="10">
        <f t="shared" si="2"/>
        <v>1277526.0150000001</v>
      </c>
      <c r="G36" s="10">
        <f t="shared" si="3"/>
        <v>2780207.69</v>
      </c>
      <c r="H36" s="10">
        <v>2949734.4632</v>
      </c>
      <c r="I36" s="10">
        <v>3117205.9632</v>
      </c>
      <c r="J36" s="10">
        <v>3211804.1732</v>
      </c>
      <c r="K36" s="10">
        <f t="shared" si="4"/>
        <v>737433.6158</v>
      </c>
      <c r="L36" s="10">
        <f t="shared" si="5"/>
        <v>779301.4908</v>
      </c>
      <c r="M36" s="10">
        <f t="shared" si="6"/>
        <v>802951.0433</v>
      </c>
      <c r="N36" s="10">
        <v>357003.0399502517</v>
      </c>
      <c r="O36" s="10">
        <v>379255.83460533526</v>
      </c>
      <c r="P36" s="10">
        <v>374100.19</v>
      </c>
      <c r="Q36" s="10">
        <f t="shared" si="7"/>
        <v>178501.51997512585</v>
      </c>
      <c r="R36" s="10">
        <f t="shared" si="8"/>
        <v>189627.91730266763</v>
      </c>
      <c r="S36" s="10">
        <f t="shared" si="9"/>
        <v>187050.095</v>
      </c>
      <c r="T36" s="10">
        <v>6715993.733150251</v>
      </c>
      <c r="U36" s="10">
        <v>6051513.827805336</v>
      </c>
      <c r="V36" s="10">
        <v>9146319.743199999</v>
      </c>
      <c r="W36" s="15">
        <f t="shared" si="10"/>
        <v>839499.2166437814</v>
      </c>
      <c r="X36" s="15">
        <f t="shared" si="11"/>
        <v>756439.228475667</v>
      </c>
      <c r="Y36" s="15">
        <f t="shared" si="12"/>
        <v>1143289.9678999998</v>
      </c>
    </row>
    <row r="37" spans="1:25" ht="15">
      <c r="A37" s="11" t="s">
        <v>39</v>
      </c>
      <c r="B37" s="9">
        <v>14250</v>
      </c>
      <c r="C37" s="9">
        <v>12738</v>
      </c>
      <c r="D37" s="9">
        <v>39544.4</v>
      </c>
      <c r="E37" s="10">
        <f t="shared" si="1"/>
        <v>7125</v>
      </c>
      <c r="F37" s="10">
        <f t="shared" si="2"/>
        <v>6369</v>
      </c>
      <c r="G37" s="10">
        <f t="shared" si="3"/>
        <v>19772.2</v>
      </c>
      <c r="H37" s="10">
        <v>33530</v>
      </c>
      <c r="I37" s="10">
        <v>30830</v>
      </c>
      <c r="J37" s="10">
        <v>111405</v>
      </c>
      <c r="K37" s="10">
        <f aca="true" t="shared" si="13" ref="K37:K59">H37/4</f>
        <v>8382.5</v>
      </c>
      <c r="L37" s="10">
        <f aca="true" t="shared" si="14" ref="L37:L59">I37/4</f>
        <v>7707.5</v>
      </c>
      <c r="M37" s="10">
        <f aca="true" t="shared" si="15" ref="M37:M59">J37/4</f>
        <v>27851.25</v>
      </c>
      <c r="N37" s="10">
        <v>43150.976607552264</v>
      </c>
      <c r="O37" s="10">
        <v>55324.5180973062</v>
      </c>
      <c r="P37" s="10">
        <v>16400</v>
      </c>
      <c r="Q37" s="10">
        <f aca="true" t="shared" si="16" ref="Q37:Q59">N37/2</f>
        <v>21575.488303776132</v>
      </c>
      <c r="R37" s="10">
        <f aca="true" t="shared" si="17" ref="R37:R59">O37/2</f>
        <v>27662.2590486531</v>
      </c>
      <c r="S37" s="10">
        <f aca="true" t="shared" si="18" ref="S37:S59">P37/2</f>
        <v>8200</v>
      </c>
      <c r="T37" s="10">
        <v>90930.97660755226</v>
      </c>
      <c r="U37" s="10">
        <v>98892.5180973062</v>
      </c>
      <c r="V37" s="10">
        <v>167349.4</v>
      </c>
      <c r="W37" s="15">
        <f aca="true" t="shared" si="19" ref="W37:W59">T37/8</f>
        <v>11366.372075944033</v>
      </c>
      <c r="X37" s="15">
        <f aca="true" t="shared" si="20" ref="X37:X59">U37/8</f>
        <v>12361.564762163274</v>
      </c>
      <c r="Y37" s="15">
        <f aca="true" t="shared" si="21" ref="Y37:Y59">V37/8</f>
        <v>20918.675</v>
      </c>
    </row>
    <row r="38" spans="1:25" ht="15">
      <c r="A38" s="11" t="s">
        <v>40</v>
      </c>
      <c r="B38" s="9">
        <v>0</v>
      </c>
      <c r="C38" s="9">
        <v>0</v>
      </c>
      <c r="D38" s="9">
        <v>0</v>
      </c>
      <c r="E38" s="10">
        <f t="shared" si="1"/>
        <v>0</v>
      </c>
      <c r="F38" s="10">
        <f t="shared" si="2"/>
        <v>0</v>
      </c>
      <c r="G38" s="10">
        <f t="shared" si="3"/>
        <v>0</v>
      </c>
      <c r="H38" s="10">
        <v>0</v>
      </c>
      <c r="I38" s="10">
        <v>0</v>
      </c>
      <c r="J38" s="10">
        <v>0</v>
      </c>
      <c r="K38" s="10">
        <f t="shared" si="13"/>
        <v>0</v>
      </c>
      <c r="L38" s="10">
        <f t="shared" si="14"/>
        <v>0</v>
      </c>
      <c r="M38" s="10">
        <f t="shared" si="15"/>
        <v>0</v>
      </c>
      <c r="N38" s="10">
        <v>0</v>
      </c>
      <c r="O38" s="10">
        <v>0</v>
      </c>
      <c r="P38" s="10">
        <v>0</v>
      </c>
      <c r="Q38" s="10">
        <f t="shared" si="16"/>
        <v>0</v>
      </c>
      <c r="R38" s="10">
        <f t="shared" si="17"/>
        <v>0</v>
      </c>
      <c r="S38" s="10">
        <f t="shared" si="18"/>
        <v>0</v>
      </c>
      <c r="T38" s="10">
        <v>0</v>
      </c>
      <c r="U38" s="10">
        <v>0</v>
      </c>
      <c r="V38" s="10">
        <v>0</v>
      </c>
      <c r="W38" s="15">
        <f t="shared" si="19"/>
        <v>0</v>
      </c>
      <c r="X38" s="15">
        <f t="shared" si="20"/>
        <v>0</v>
      </c>
      <c r="Y38" s="15">
        <f t="shared" si="21"/>
        <v>0</v>
      </c>
    </row>
    <row r="39" spans="1:25" ht="15">
      <c r="A39" s="11" t="s">
        <v>41</v>
      </c>
      <c r="B39" s="9">
        <v>80000</v>
      </c>
      <c r="C39" s="9">
        <v>28504</v>
      </c>
      <c r="D39" s="9">
        <v>455730</v>
      </c>
      <c r="E39" s="10">
        <f t="shared" si="1"/>
        <v>40000</v>
      </c>
      <c r="F39" s="10">
        <f t="shared" si="2"/>
        <v>14252</v>
      </c>
      <c r="G39" s="10">
        <f t="shared" si="3"/>
        <v>227865</v>
      </c>
      <c r="H39" s="10">
        <v>351030.9</v>
      </c>
      <c r="I39" s="10">
        <v>248591</v>
      </c>
      <c r="J39" s="10">
        <v>249001.6</v>
      </c>
      <c r="K39" s="10">
        <f t="shared" si="13"/>
        <v>87757.725</v>
      </c>
      <c r="L39" s="10">
        <f t="shared" si="14"/>
        <v>62147.75</v>
      </c>
      <c r="M39" s="10">
        <f t="shared" si="15"/>
        <v>62250.4</v>
      </c>
      <c r="N39" s="10">
        <v>56411.378906408776</v>
      </c>
      <c r="O39" s="10">
        <v>42678.913960779</v>
      </c>
      <c r="P39" s="10">
        <v>58725</v>
      </c>
      <c r="Q39" s="10">
        <f t="shared" si="16"/>
        <v>28205.689453204388</v>
      </c>
      <c r="R39" s="10">
        <f t="shared" si="17"/>
        <v>21339.4569803895</v>
      </c>
      <c r="S39" s="10">
        <f t="shared" si="18"/>
        <v>29362.5</v>
      </c>
      <c r="T39" s="10">
        <v>487442.2789064088</v>
      </c>
      <c r="U39" s="10">
        <v>319773.91396077897</v>
      </c>
      <c r="V39" s="10">
        <v>763456.6</v>
      </c>
      <c r="W39" s="15">
        <f t="shared" si="19"/>
        <v>60930.2848633011</v>
      </c>
      <c r="X39" s="15">
        <f t="shared" si="20"/>
        <v>39971.73924509737</v>
      </c>
      <c r="Y39" s="15">
        <f t="shared" si="21"/>
        <v>95432.075</v>
      </c>
    </row>
    <row r="40" spans="1:25" ht="15">
      <c r="A40" s="11" t="s">
        <v>42</v>
      </c>
      <c r="B40" s="9">
        <v>10186</v>
      </c>
      <c r="C40" s="9">
        <v>10186</v>
      </c>
      <c r="D40" s="9">
        <v>10186</v>
      </c>
      <c r="E40" s="10">
        <f t="shared" si="1"/>
        <v>5093</v>
      </c>
      <c r="F40" s="10">
        <f t="shared" si="2"/>
        <v>5093</v>
      </c>
      <c r="G40" s="10">
        <f t="shared" si="3"/>
        <v>5093</v>
      </c>
      <c r="H40" s="10">
        <v>31286.67</v>
      </c>
      <c r="I40" s="10">
        <v>27666.67</v>
      </c>
      <c r="J40" s="10">
        <v>27666.67</v>
      </c>
      <c r="K40" s="10">
        <f t="shared" si="13"/>
        <v>7821.6675</v>
      </c>
      <c r="L40" s="10">
        <f t="shared" si="14"/>
        <v>6916.6675</v>
      </c>
      <c r="M40" s="10">
        <f t="shared" si="15"/>
        <v>6916.6675</v>
      </c>
      <c r="N40" s="10">
        <v>331</v>
      </c>
      <c r="O40" s="10">
        <v>330</v>
      </c>
      <c r="P40" s="10">
        <v>330</v>
      </c>
      <c r="Q40" s="10">
        <f t="shared" si="16"/>
        <v>165.5</v>
      </c>
      <c r="R40" s="10">
        <f t="shared" si="17"/>
        <v>165</v>
      </c>
      <c r="S40" s="10">
        <f t="shared" si="18"/>
        <v>165</v>
      </c>
      <c r="T40" s="10">
        <v>41803.67</v>
      </c>
      <c r="U40" s="10">
        <v>38182.67</v>
      </c>
      <c r="V40" s="10">
        <v>38182.67</v>
      </c>
      <c r="W40" s="15">
        <f t="shared" si="19"/>
        <v>5225.45875</v>
      </c>
      <c r="X40" s="15">
        <f t="shared" si="20"/>
        <v>4772.83375</v>
      </c>
      <c r="Y40" s="15">
        <f t="shared" si="21"/>
        <v>4772.83375</v>
      </c>
    </row>
    <row r="41" spans="1:25" ht="15">
      <c r="A41" s="11" t="s">
        <v>43</v>
      </c>
      <c r="B41" s="9">
        <v>432371.5</v>
      </c>
      <c r="C41" s="9">
        <v>577549</v>
      </c>
      <c r="D41" s="9">
        <v>328581.7</v>
      </c>
      <c r="E41" s="10">
        <f t="shared" si="1"/>
        <v>216185.75</v>
      </c>
      <c r="F41" s="10">
        <f t="shared" si="2"/>
        <v>288774.5</v>
      </c>
      <c r="G41" s="10">
        <f t="shared" si="3"/>
        <v>164290.85</v>
      </c>
      <c r="H41" s="10">
        <v>147910.39</v>
      </c>
      <c r="I41" s="10">
        <v>358752.16</v>
      </c>
      <c r="J41" s="10">
        <v>200627.47</v>
      </c>
      <c r="K41" s="10">
        <f t="shared" si="13"/>
        <v>36977.5975</v>
      </c>
      <c r="L41" s="10">
        <f t="shared" si="14"/>
        <v>89688.04</v>
      </c>
      <c r="M41" s="10">
        <f t="shared" si="15"/>
        <v>50156.8675</v>
      </c>
      <c r="N41" s="10">
        <v>133437.28362884716</v>
      </c>
      <c r="O41" s="10">
        <v>104602.0660631776</v>
      </c>
      <c r="P41" s="10">
        <v>72545.72</v>
      </c>
      <c r="Q41" s="10">
        <f t="shared" si="16"/>
        <v>66718.64181442358</v>
      </c>
      <c r="R41" s="10">
        <f t="shared" si="17"/>
        <v>52301.0330315888</v>
      </c>
      <c r="S41" s="10">
        <f t="shared" si="18"/>
        <v>36272.86</v>
      </c>
      <c r="T41" s="10">
        <v>713719.1736288471</v>
      </c>
      <c r="U41" s="10">
        <v>1040903.2260631777</v>
      </c>
      <c r="V41" s="10">
        <v>601754.89</v>
      </c>
      <c r="W41" s="15">
        <f t="shared" si="19"/>
        <v>89214.89670360589</v>
      </c>
      <c r="X41" s="15">
        <f t="shared" si="20"/>
        <v>130112.90325789721</v>
      </c>
      <c r="Y41" s="15">
        <f t="shared" si="21"/>
        <v>75219.36125</v>
      </c>
    </row>
    <row r="42" spans="1:25" ht="15">
      <c r="A42" s="11" t="s">
        <v>44</v>
      </c>
      <c r="B42" s="9">
        <v>0</v>
      </c>
      <c r="C42" s="9">
        <v>0</v>
      </c>
      <c r="D42" s="9">
        <v>0</v>
      </c>
      <c r="E42" s="10">
        <f t="shared" si="1"/>
        <v>0</v>
      </c>
      <c r="F42" s="10">
        <f t="shared" si="2"/>
        <v>0</v>
      </c>
      <c r="G42" s="10">
        <f t="shared" si="3"/>
        <v>0</v>
      </c>
      <c r="H42" s="10">
        <v>0</v>
      </c>
      <c r="I42" s="10">
        <v>0</v>
      </c>
      <c r="J42" s="10">
        <v>0</v>
      </c>
      <c r="K42" s="10">
        <f t="shared" si="13"/>
        <v>0</v>
      </c>
      <c r="L42" s="10">
        <f t="shared" si="14"/>
        <v>0</v>
      </c>
      <c r="M42" s="10">
        <f t="shared" si="15"/>
        <v>0</v>
      </c>
      <c r="N42" s="10">
        <v>0</v>
      </c>
      <c r="O42" s="10">
        <v>0</v>
      </c>
      <c r="P42" s="10">
        <v>0</v>
      </c>
      <c r="Q42" s="10">
        <f t="shared" si="16"/>
        <v>0</v>
      </c>
      <c r="R42" s="10">
        <f t="shared" si="17"/>
        <v>0</v>
      </c>
      <c r="S42" s="10">
        <f t="shared" si="18"/>
        <v>0</v>
      </c>
      <c r="T42" s="10">
        <v>0</v>
      </c>
      <c r="U42" s="10">
        <v>0</v>
      </c>
      <c r="V42" s="10">
        <v>0</v>
      </c>
      <c r="W42" s="15">
        <f t="shared" si="19"/>
        <v>0</v>
      </c>
      <c r="X42" s="15">
        <f t="shared" si="20"/>
        <v>0</v>
      </c>
      <c r="Y42" s="15">
        <f t="shared" si="21"/>
        <v>0</v>
      </c>
    </row>
    <row r="43" spans="1:25" ht="15">
      <c r="A43" s="11" t="s">
        <v>45</v>
      </c>
      <c r="B43" s="9">
        <v>0</v>
      </c>
      <c r="C43" s="9">
        <v>0</v>
      </c>
      <c r="D43" s="9">
        <v>0</v>
      </c>
      <c r="E43" s="10">
        <f t="shared" si="1"/>
        <v>0</v>
      </c>
      <c r="F43" s="10">
        <f t="shared" si="2"/>
        <v>0</v>
      </c>
      <c r="G43" s="10">
        <f t="shared" si="3"/>
        <v>0</v>
      </c>
      <c r="H43" s="10">
        <v>0</v>
      </c>
      <c r="I43" s="10">
        <v>0</v>
      </c>
      <c r="J43" s="10">
        <v>0</v>
      </c>
      <c r="K43" s="10">
        <f t="shared" si="13"/>
        <v>0</v>
      </c>
      <c r="L43" s="10">
        <f t="shared" si="14"/>
        <v>0</v>
      </c>
      <c r="M43" s="10">
        <f t="shared" si="15"/>
        <v>0</v>
      </c>
      <c r="N43" s="10">
        <v>0</v>
      </c>
      <c r="O43" s="10">
        <v>0</v>
      </c>
      <c r="P43" s="10">
        <v>0</v>
      </c>
      <c r="Q43" s="10">
        <f t="shared" si="16"/>
        <v>0</v>
      </c>
      <c r="R43" s="10">
        <f t="shared" si="17"/>
        <v>0</v>
      </c>
      <c r="S43" s="10">
        <f t="shared" si="18"/>
        <v>0</v>
      </c>
      <c r="T43" s="10">
        <v>0</v>
      </c>
      <c r="U43" s="10">
        <v>0</v>
      </c>
      <c r="V43" s="10">
        <v>0</v>
      </c>
      <c r="W43" s="15">
        <f t="shared" si="19"/>
        <v>0</v>
      </c>
      <c r="X43" s="15">
        <f t="shared" si="20"/>
        <v>0</v>
      </c>
      <c r="Y43" s="15">
        <f t="shared" si="21"/>
        <v>0</v>
      </c>
    </row>
    <row r="44" spans="1:25" ht="15">
      <c r="A44" s="11" t="s">
        <v>46</v>
      </c>
      <c r="B44" s="9">
        <v>239000</v>
      </c>
      <c r="C44" s="9">
        <v>304809.1</v>
      </c>
      <c r="D44" s="9">
        <v>252351.26</v>
      </c>
      <c r="E44" s="10">
        <f t="shared" si="1"/>
        <v>119500</v>
      </c>
      <c r="F44" s="10">
        <f t="shared" si="2"/>
        <v>152404.55</v>
      </c>
      <c r="G44" s="10">
        <f t="shared" si="3"/>
        <v>126175.63</v>
      </c>
      <c r="H44" s="10">
        <v>479126.32</v>
      </c>
      <c r="I44" s="10">
        <v>742363.2</v>
      </c>
      <c r="J44" s="10">
        <v>713650.44</v>
      </c>
      <c r="K44" s="10">
        <f t="shared" si="13"/>
        <v>119781.58</v>
      </c>
      <c r="L44" s="10">
        <f t="shared" si="14"/>
        <v>185590.8</v>
      </c>
      <c r="M44" s="10">
        <f t="shared" si="15"/>
        <v>178412.61</v>
      </c>
      <c r="N44" s="10">
        <v>196443.10231459967</v>
      </c>
      <c r="O44" s="10">
        <v>179169.3222338333</v>
      </c>
      <c r="P44" s="10">
        <v>88600</v>
      </c>
      <c r="Q44" s="10">
        <f t="shared" si="16"/>
        <v>98221.55115729984</v>
      </c>
      <c r="R44" s="10">
        <f t="shared" si="17"/>
        <v>89584.66111691666</v>
      </c>
      <c r="S44" s="10">
        <f t="shared" si="18"/>
        <v>44300</v>
      </c>
      <c r="T44" s="10">
        <v>914569.4223145997</v>
      </c>
      <c r="U44" s="10">
        <v>1226341.6222338334</v>
      </c>
      <c r="V44" s="10">
        <v>1054601.7</v>
      </c>
      <c r="W44" s="15">
        <f t="shared" si="19"/>
        <v>114321.17778932497</v>
      </c>
      <c r="X44" s="15">
        <f t="shared" si="20"/>
        <v>153292.70277922918</v>
      </c>
      <c r="Y44" s="15">
        <f t="shared" si="21"/>
        <v>131825.2125</v>
      </c>
    </row>
    <row r="45" spans="1:25" ht="15">
      <c r="A45" s="11" t="s">
        <v>47</v>
      </c>
      <c r="B45" s="9">
        <v>2183318.85</v>
      </c>
      <c r="C45" s="9">
        <v>2769585</v>
      </c>
      <c r="D45" s="9">
        <v>3210467.5</v>
      </c>
      <c r="E45" s="10">
        <f t="shared" si="1"/>
        <v>1091659.425</v>
      </c>
      <c r="F45" s="10">
        <f t="shared" si="2"/>
        <v>1384792.5</v>
      </c>
      <c r="G45" s="10">
        <f t="shared" si="3"/>
        <v>1605233.75</v>
      </c>
      <c r="H45" s="10">
        <v>186151.4</v>
      </c>
      <c r="I45" s="10">
        <v>124431.46</v>
      </c>
      <c r="J45" s="10">
        <v>264000</v>
      </c>
      <c r="K45" s="10">
        <f t="shared" si="13"/>
        <v>46537.85</v>
      </c>
      <c r="L45" s="10">
        <f t="shared" si="14"/>
        <v>31107.865</v>
      </c>
      <c r="M45" s="10">
        <f t="shared" si="15"/>
        <v>66000</v>
      </c>
      <c r="N45" s="10">
        <v>67995.0379696521</v>
      </c>
      <c r="O45" s="10">
        <v>84249.3499199869</v>
      </c>
      <c r="P45" s="10">
        <v>162452</v>
      </c>
      <c r="Q45" s="10">
        <f t="shared" si="16"/>
        <v>33997.51898482605</v>
      </c>
      <c r="R45" s="10">
        <f t="shared" si="17"/>
        <v>42124.67495999345</v>
      </c>
      <c r="S45" s="10">
        <f t="shared" si="18"/>
        <v>81226</v>
      </c>
      <c r="T45" s="10">
        <v>2437465.287969652</v>
      </c>
      <c r="U45" s="10">
        <v>2978265.809919987</v>
      </c>
      <c r="V45" s="10">
        <v>3636919.5</v>
      </c>
      <c r="W45" s="15">
        <f t="shared" si="19"/>
        <v>304683.1609962065</v>
      </c>
      <c r="X45" s="15">
        <f t="shared" si="20"/>
        <v>372283.22623999836</v>
      </c>
      <c r="Y45" s="15">
        <f t="shared" si="21"/>
        <v>454614.9375</v>
      </c>
    </row>
    <row r="46" spans="1:25" ht="25.5">
      <c r="A46" s="11" t="s">
        <v>48</v>
      </c>
      <c r="B46" s="9">
        <v>105850.73</v>
      </c>
      <c r="C46" s="9">
        <v>98000</v>
      </c>
      <c r="D46" s="9">
        <v>79332.76</v>
      </c>
      <c r="E46" s="10">
        <f t="shared" si="1"/>
        <v>52925.365</v>
      </c>
      <c r="F46" s="10">
        <f t="shared" si="2"/>
        <v>49000</v>
      </c>
      <c r="G46" s="10">
        <f t="shared" si="3"/>
        <v>39666.38</v>
      </c>
      <c r="H46" s="10">
        <v>244136.95</v>
      </c>
      <c r="I46" s="10">
        <v>169502.41</v>
      </c>
      <c r="J46" s="10">
        <v>126979.36000000002</v>
      </c>
      <c r="K46" s="10">
        <f t="shared" si="13"/>
        <v>61034.2375</v>
      </c>
      <c r="L46" s="10">
        <f t="shared" si="14"/>
        <v>42375.6025</v>
      </c>
      <c r="M46" s="10">
        <f t="shared" si="15"/>
        <v>31744.840000000004</v>
      </c>
      <c r="N46" s="10">
        <v>30563.365578649915</v>
      </c>
      <c r="O46" s="10">
        <v>22303.50258532945</v>
      </c>
      <c r="P46" s="10">
        <v>29400</v>
      </c>
      <c r="Q46" s="10">
        <f t="shared" si="16"/>
        <v>15281.682789324957</v>
      </c>
      <c r="R46" s="10">
        <f t="shared" si="17"/>
        <v>11151.751292664725</v>
      </c>
      <c r="S46" s="10">
        <f t="shared" si="18"/>
        <v>14700</v>
      </c>
      <c r="T46" s="10">
        <v>380551.0455786499</v>
      </c>
      <c r="U46" s="10">
        <v>289805.9125853295</v>
      </c>
      <c r="V46" s="10">
        <v>235712.12</v>
      </c>
      <c r="W46" s="15">
        <f t="shared" si="19"/>
        <v>47568.88069733124</v>
      </c>
      <c r="X46" s="15">
        <f t="shared" si="20"/>
        <v>36225.73907316619</v>
      </c>
      <c r="Y46" s="15">
        <f t="shared" si="21"/>
        <v>29464.015</v>
      </c>
    </row>
    <row r="47" spans="1:25" ht="15">
      <c r="A47" s="11" t="s">
        <v>49</v>
      </c>
      <c r="B47" s="9">
        <v>4300</v>
      </c>
      <c r="C47" s="9">
        <v>4300</v>
      </c>
      <c r="D47" s="9">
        <v>4300</v>
      </c>
      <c r="E47" s="10">
        <f t="shared" si="1"/>
        <v>2150</v>
      </c>
      <c r="F47" s="10">
        <f t="shared" si="2"/>
        <v>2150</v>
      </c>
      <c r="G47" s="10">
        <f t="shared" si="3"/>
        <v>2150</v>
      </c>
      <c r="H47" s="10">
        <v>22124.83</v>
      </c>
      <c r="I47" s="10">
        <v>17834.83</v>
      </c>
      <c r="J47" s="10">
        <v>20023.83</v>
      </c>
      <c r="K47" s="10">
        <f t="shared" si="13"/>
        <v>5531.2075</v>
      </c>
      <c r="L47" s="10">
        <f t="shared" si="14"/>
        <v>4458.7075</v>
      </c>
      <c r="M47" s="10">
        <f t="shared" si="15"/>
        <v>5005.9575</v>
      </c>
      <c r="N47" s="10">
        <v>1200</v>
      </c>
      <c r="O47" s="10">
        <v>1200</v>
      </c>
      <c r="P47" s="10">
        <v>1200</v>
      </c>
      <c r="Q47" s="10">
        <f t="shared" si="16"/>
        <v>600</v>
      </c>
      <c r="R47" s="10">
        <f t="shared" si="17"/>
        <v>600</v>
      </c>
      <c r="S47" s="10">
        <f t="shared" si="18"/>
        <v>600</v>
      </c>
      <c r="T47" s="10">
        <v>27624.83</v>
      </c>
      <c r="U47" s="10">
        <v>23334.83</v>
      </c>
      <c r="V47" s="10">
        <v>25523.83</v>
      </c>
      <c r="W47" s="15">
        <f t="shared" si="19"/>
        <v>3453.10375</v>
      </c>
      <c r="X47" s="15">
        <f t="shared" si="20"/>
        <v>2916.85375</v>
      </c>
      <c r="Y47" s="15">
        <f t="shared" si="21"/>
        <v>3190.47875</v>
      </c>
    </row>
    <row r="48" spans="1:25" ht="15">
      <c r="A48" s="11" t="s">
        <v>50</v>
      </c>
      <c r="B48" s="9">
        <v>0</v>
      </c>
      <c r="C48" s="9">
        <v>0</v>
      </c>
      <c r="D48" s="9">
        <v>0</v>
      </c>
      <c r="E48" s="10">
        <f t="shared" si="1"/>
        <v>0</v>
      </c>
      <c r="F48" s="10">
        <f t="shared" si="2"/>
        <v>0</v>
      </c>
      <c r="G48" s="10">
        <f t="shared" si="3"/>
        <v>0</v>
      </c>
      <c r="H48" s="10">
        <v>0</v>
      </c>
      <c r="I48" s="10">
        <v>0</v>
      </c>
      <c r="J48" s="10">
        <v>0</v>
      </c>
      <c r="K48" s="10">
        <f t="shared" si="13"/>
        <v>0</v>
      </c>
      <c r="L48" s="10">
        <f t="shared" si="14"/>
        <v>0</v>
      </c>
      <c r="M48" s="10">
        <f t="shared" si="15"/>
        <v>0</v>
      </c>
      <c r="N48" s="10">
        <v>0</v>
      </c>
      <c r="O48" s="10">
        <v>0</v>
      </c>
      <c r="P48" s="10">
        <v>0</v>
      </c>
      <c r="Q48" s="10">
        <f t="shared" si="16"/>
        <v>0</v>
      </c>
      <c r="R48" s="10">
        <f t="shared" si="17"/>
        <v>0</v>
      </c>
      <c r="S48" s="10">
        <f t="shared" si="18"/>
        <v>0</v>
      </c>
      <c r="T48" s="10">
        <v>0</v>
      </c>
      <c r="U48" s="10">
        <v>0</v>
      </c>
      <c r="V48" s="10">
        <v>0</v>
      </c>
      <c r="W48" s="15">
        <f t="shared" si="19"/>
        <v>0</v>
      </c>
      <c r="X48" s="15">
        <f t="shared" si="20"/>
        <v>0</v>
      </c>
      <c r="Y48" s="15">
        <f t="shared" si="21"/>
        <v>0</v>
      </c>
    </row>
    <row r="49" spans="1:25" ht="15">
      <c r="A49" s="11" t="s">
        <v>51</v>
      </c>
      <c r="B49" s="9">
        <v>0</v>
      </c>
      <c r="C49" s="9">
        <v>0</v>
      </c>
      <c r="D49" s="9">
        <v>0</v>
      </c>
      <c r="E49" s="10">
        <f t="shared" si="1"/>
        <v>0</v>
      </c>
      <c r="F49" s="10">
        <f t="shared" si="2"/>
        <v>0</v>
      </c>
      <c r="G49" s="10">
        <f t="shared" si="3"/>
        <v>0</v>
      </c>
      <c r="H49" s="10">
        <v>0</v>
      </c>
      <c r="I49" s="10">
        <v>0</v>
      </c>
      <c r="J49" s="10">
        <v>0</v>
      </c>
      <c r="K49" s="10">
        <f t="shared" si="13"/>
        <v>0</v>
      </c>
      <c r="L49" s="10">
        <f t="shared" si="14"/>
        <v>0</v>
      </c>
      <c r="M49" s="10">
        <f t="shared" si="15"/>
        <v>0</v>
      </c>
      <c r="N49" s="10">
        <v>0</v>
      </c>
      <c r="O49" s="10">
        <v>0</v>
      </c>
      <c r="P49" s="10">
        <v>0</v>
      </c>
      <c r="Q49" s="10">
        <f t="shared" si="16"/>
        <v>0</v>
      </c>
      <c r="R49" s="10">
        <f t="shared" si="17"/>
        <v>0</v>
      </c>
      <c r="S49" s="10">
        <f t="shared" si="18"/>
        <v>0</v>
      </c>
      <c r="T49" s="10">
        <v>0</v>
      </c>
      <c r="U49" s="10">
        <v>0</v>
      </c>
      <c r="V49" s="10">
        <v>0</v>
      </c>
      <c r="W49" s="15">
        <f t="shared" si="19"/>
        <v>0</v>
      </c>
      <c r="X49" s="15">
        <f t="shared" si="20"/>
        <v>0</v>
      </c>
      <c r="Y49" s="15">
        <f t="shared" si="21"/>
        <v>0</v>
      </c>
    </row>
    <row r="50" spans="1:25" ht="25.5">
      <c r="A50" s="11" t="s">
        <v>52</v>
      </c>
      <c r="B50" s="9">
        <v>958225.79</v>
      </c>
      <c r="C50" s="9">
        <v>982719.42</v>
      </c>
      <c r="D50" s="9">
        <v>1197736.7</v>
      </c>
      <c r="E50" s="10">
        <f t="shared" si="1"/>
        <v>479112.895</v>
      </c>
      <c r="F50" s="10">
        <f t="shared" si="2"/>
        <v>491359.71</v>
      </c>
      <c r="G50" s="10">
        <f t="shared" si="3"/>
        <v>598868.35</v>
      </c>
      <c r="H50" s="10">
        <v>589166.6</v>
      </c>
      <c r="I50" s="10">
        <v>522747.8</v>
      </c>
      <c r="J50" s="10">
        <v>780809.5900000001</v>
      </c>
      <c r="K50" s="10">
        <f t="shared" si="13"/>
        <v>147291.65</v>
      </c>
      <c r="L50" s="10">
        <f t="shared" si="14"/>
        <v>130686.95</v>
      </c>
      <c r="M50" s="10">
        <f t="shared" si="15"/>
        <v>195202.39750000002</v>
      </c>
      <c r="N50" s="10">
        <v>265839.1455166482</v>
      </c>
      <c r="O50" s="10">
        <v>361724.0811178826</v>
      </c>
      <c r="P50" s="10">
        <v>450621.81000000006</v>
      </c>
      <c r="Q50" s="10">
        <f t="shared" si="16"/>
        <v>132919.5727583241</v>
      </c>
      <c r="R50" s="10">
        <f t="shared" si="17"/>
        <v>180862.0405589413</v>
      </c>
      <c r="S50" s="10">
        <f t="shared" si="18"/>
        <v>225310.90500000003</v>
      </c>
      <c r="T50" s="10">
        <v>1813231.5355166483</v>
      </c>
      <c r="U50" s="10">
        <v>1867191.3011178826</v>
      </c>
      <c r="V50" s="10">
        <v>2429168.1</v>
      </c>
      <c r="W50" s="15">
        <f t="shared" si="19"/>
        <v>226653.94193958104</v>
      </c>
      <c r="X50" s="15">
        <f t="shared" si="20"/>
        <v>233398.91263973532</v>
      </c>
      <c r="Y50" s="15">
        <f t="shared" si="21"/>
        <v>303646.0125</v>
      </c>
    </row>
    <row r="51" spans="1:25" ht="25.5">
      <c r="A51" s="12" t="s">
        <v>53</v>
      </c>
      <c r="B51" s="9">
        <v>5427273.15</v>
      </c>
      <c r="C51" s="9">
        <v>5515458.33</v>
      </c>
      <c r="D51" s="9">
        <v>6280363.74</v>
      </c>
      <c r="E51" s="10">
        <f t="shared" si="1"/>
        <v>2713636.575</v>
      </c>
      <c r="F51" s="10">
        <f t="shared" si="2"/>
        <v>2757729.165</v>
      </c>
      <c r="G51" s="10">
        <f t="shared" si="3"/>
        <v>3140181.87</v>
      </c>
      <c r="H51" s="10">
        <v>10694783.940000001</v>
      </c>
      <c r="I51" s="10">
        <v>10607183.59</v>
      </c>
      <c r="J51" s="10">
        <v>13458474.26</v>
      </c>
      <c r="K51" s="10">
        <f t="shared" si="13"/>
        <v>2673695.9850000003</v>
      </c>
      <c r="L51" s="10">
        <f t="shared" si="14"/>
        <v>2651795.8975</v>
      </c>
      <c r="M51" s="10">
        <f t="shared" si="15"/>
        <v>3364618.565</v>
      </c>
      <c r="N51" s="10">
        <v>3128520.75</v>
      </c>
      <c r="O51" s="10">
        <v>3070532.21</v>
      </c>
      <c r="P51" s="10">
        <v>3163086.48</v>
      </c>
      <c r="Q51" s="10">
        <f t="shared" si="16"/>
        <v>1564260.375</v>
      </c>
      <c r="R51" s="10">
        <f t="shared" si="17"/>
        <v>1535266.105</v>
      </c>
      <c r="S51" s="10">
        <f t="shared" si="18"/>
        <v>1581543.24</v>
      </c>
      <c r="T51" s="10">
        <v>19250577.840000004</v>
      </c>
      <c r="U51" s="10">
        <v>19193174.13</v>
      </c>
      <c r="V51" s="10">
        <v>22901924.48</v>
      </c>
      <c r="W51" s="15">
        <f t="shared" si="19"/>
        <v>2406322.2300000004</v>
      </c>
      <c r="X51" s="15">
        <f t="shared" si="20"/>
        <v>2399146.76625</v>
      </c>
      <c r="Y51" s="15">
        <f t="shared" si="21"/>
        <v>2862740.56</v>
      </c>
    </row>
    <row r="52" spans="1:25" ht="15">
      <c r="A52" s="11" t="s">
        <v>54</v>
      </c>
      <c r="B52" s="9">
        <v>5413373.15</v>
      </c>
      <c r="C52" s="9">
        <v>5515458.33</v>
      </c>
      <c r="D52" s="9">
        <v>6278363.74</v>
      </c>
      <c r="E52" s="10">
        <f t="shared" si="1"/>
        <v>2706686.575</v>
      </c>
      <c r="F52" s="10">
        <f t="shared" si="2"/>
        <v>2757729.165</v>
      </c>
      <c r="G52" s="10">
        <f t="shared" si="3"/>
        <v>3139181.87</v>
      </c>
      <c r="H52" s="10">
        <v>9824297.05</v>
      </c>
      <c r="I52" s="10">
        <v>9519177.99</v>
      </c>
      <c r="J52" s="10">
        <v>10231745.96</v>
      </c>
      <c r="K52" s="10">
        <f t="shared" si="13"/>
        <v>2456074.2625</v>
      </c>
      <c r="L52" s="10">
        <f t="shared" si="14"/>
        <v>2379794.4975</v>
      </c>
      <c r="M52" s="10">
        <f t="shared" si="15"/>
        <v>2557936.49</v>
      </c>
      <c r="N52" s="10">
        <v>2769504.95</v>
      </c>
      <c r="O52" s="10">
        <v>2775909.21</v>
      </c>
      <c r="P52" s="10">
        <v>2784498.28</v>
      </c>
      <c r="Q52" s="10">
        <f t="shared" si="16"/>
        <v>1384752.475</v>
      </c>
      <c r="R52" s="10">
        <f t="shared" si="17"/>
        <v>1387954.605</v>
      </c>
      <c r="S52" s="10">
        <f t="shared" si="18"/>
        <v>1392249.14</v>
      </c>
      <c r="T52" s="10">
        <v>18007175.150000002</v>
      </c>
      <c r="U52" s="10">
        <v>17810545.53</v>
      </c>
      <c r="V52" s="10">
        <v>19294607.98</v>
      </c>
      <c r="W52" s="15">
        <f t="shared" si="19"/>
        <v>2250896.8937500003</v>
      </c>
      <c r="X52" s="15">
        <f t="shared" si="20"/>
        <v>2226318.19125</v>
      </c>
      <c r="Y52" s="15">
        <f t="shared" si="21"/>
        <v>2411825.9975</v>
      </c>
    </row>
    <row r="53" spans="1:25" ht="15">
      <c r="A53" s="11" t="s">
        <v>55</v>
      </c>
      <c r="B53" s="9">
        <v>13900</v>
      </c>
      <c r="C53" s="9">
        <v>0</v>
      </c>
      <c r="D53" s="9">
        <v>2000</v>
      </c>
      <c r="E53" s="10">
        <f t="shared" si="1"/>
        <v>6950</v>
      </c>
      <c r="F53" s="10">
        <f t="shared" si="2"/>
        <v>0</v>
      </c>
      <c r="G53" s="10">
        <f t="shared" si="3"/>
        <v>1000</v>
      </c>
      <c r="H53" s="10">
        <v>54108</v>
      </c>
      <c r="I53" s="10">
        <v>12680</v>
      </c>
      <c r="J53" s="10">
        <v>8130</v>
      </c>
      <c r="K53" s="10">
        <f t="shared" si="13"/>
        <v>13527</v>
      </c>
      <c r="L53" s="10">
        <f t="shared" si="14"/>
        <v>3170</v>
      </c>
      <c r="M53" s="10">
        <f t="shared" si="15"/>
        <v>2032.5</v>
      </c>
      <c r="N53" s="10">
        <v>0</v>
      </c>
      <c r="O53" s="10">
        <v>0</v>
      </c>
      <c r="P53" s="10">
        <v>0</v>
      </c>
      <c r="Q53" s="10">
        <f t="shared" si="16"/>
        <v>0</v>
      </c>
      <c r="R53" s="10">
        <f t="shared" si="17"/>
        <v>0</v>
      </c>
      <c r="S53" s="10">
        <f t="shared" si="18"/>
        <v>0</v>
      </c>
      <c r="T53" s="10">
        <v>68008</v>
      </c>
      <c r="U53" s="10">
        <v>12680</v>
      </c>
      <c r="V53" s="10">
        <v>10130</v>
      </c>
      <c r="W53" s="15">
        <f t="shared" si="19"/>
        <v>8501</v>
      </c>
      <c r="X53" s="15">
        <f t="shared" si="20"/>
        <v>1585</v>
      </c>
      <c r="Y53" s="15">
        <f t="shared" si="21"/>
        <v>1266.25</v>
      </c>
    </row>
    <row r="54" spans="1:25" ht="15">
      <c r="A54" s="11" t="s">
        <v>56</v>
      </c>
      <c r="B54" s="9">
        <v>0</v>
      </c>
      <c r="C54" s="9">
        <v>0</v>
      </c>
      <c r="D54" s="9">
        <v>0</v>
      </c>
      <c r="E54" s="10">
        <f t="shared" si="1"/>
        <v>0</v>
      </c>
      <c r="F54" s="10">
        <f t="shared" si="2"/>
        <v>0</v>
      </c>
      <c r="G54" s="10">
        <f t="shared" si="3"/>
        <v>0</v>
      </c>
      <c r="H54" s="10">
        <v>816378.8899999999</v>
      </c>
      <c r="I54" s="10">
        <v>1075325.6</v>
      </c>
      <c r="J54" s="10">
        <v>3218598.3</v>
      </c>
      <c r="K54" s="10">
        <f t="shared" si="13"/>
        <v>204094.72249999997</v>
      </c>
      <c r="L54" s="10">
        <f t="shared" si="14"/>
        <v>268831.4</v>
      </c>
      <c r="M54" s="10">
        <f t="shared" si="15"/>
        <v>804649.575</v>
      </c>
      <c r="N54" s="10">
        <v>359015.8</v>
      </c>
      <c r="O54" s="10">
        <v>294623</v>
      </c>
      <c r="P54" s="10">
        <v>378588.2</v>
      </c>
      <c r="Q54" s="10">
        <f t="shared" si="16"/>
        <v>179507.9</v>
      </c>
      <c r="R54" s="10">
        <f t="shared" si="17"/>
        <v>147311.5</v>
      </c>
      <c r="S54" s="10">
        <f t="shared" si="18"/>
        <v>189294.1</v>
      </c>
      <c r="T54" s="10">
        <v>1175394.69</v>
      </c>
      <c r="U54" s="10">
        <v>1369948.6</v>
      </c>
      <c r="V54" s="10">
        <v>3597186.5</v>
      </c>
      <c r="W54" s="15">
        <f t="shared" si="19"/>
        <v>146924.33625</v>
      </c>
      <c r="X54" s="15">
        <f t="shared" si="20"/>
        <v>171243.575</v>
      </c>
      <c r="Y54" s="15">
        <f t="shared" si="21"/>
        <v>449648.3125</v>
      </c>
    </row>
    <row r="55" spans="1:25" ht="39">
      <c r="A55" s="8" t="s">
        <v>57</v>
      </c>
      <c r="B55" s="9">
        <v>5419345.390000001</v>
      </c>
      <c r="C55" s="9">
        <v>6738809.91</v>
      </c>
      <c r="D55" s="9">
        <v>7563478.57</v>
      </c>
      <c r="E55" s="10">
        <f t="shared" si="1"/>
        <v>2709672.6950000003</v>
      </c>
      <c r="F55" s="10">
        <f t="shared" si="2"/>
        <v>3369404.955</v>
      </c>
      <c r="G55" s="10">
        <f t="shared" si="3"/>
        <v>3781739.285</v>
      </c>
      <c r="H55" s="10">
        <v>1805609.219333333</v>
      </c>
      <c r="I55" s="10">
        <v>1694759.219333333</v>
      </c>
      <c r="J55" s="10">
        <v>1776969.219333333</v>
      </c>
      <c r="K55" s="10">
        <f t="shared" si="13"/>
        <v>451402.30483333324</v>
      </c>
      <c r="L55" s="10">
        <f t="shared" si="14"/>
        <v>423689.80483333324</v>
      </c>
      <c r="M55" s="10">
        <f t="shared" si="15"/>
        <v>444242.30483333324</v>
      </c>
      <c r="N55" s="10">
        <v>202930</v>
      </c>
      <c r="O55" s="10">
        <v>253254</v>
      </c>
      <c r="P55" s="10">
        <v>232120</v>
      </c>
      <c r="Q55" s="10">
        <f t="shared" si="16"/>
        <v>101465</v>
      </c>
      <c r="R55" s="10">
        <f t="shared" si="17"/>
        <v>126627</v>
      </c>
      <c r="S55" s="10">
        <f t="shared" si="18"/>
        <v>116060</v>
      </c>
      <c r="T55" s="10">
        <v>7427884.609333334</v>
      </c>
      <c r="U55" s="10">
        <v>8686823.129333332</v>
      </c>
      <c r="V55" s="10">
        <v>9572567.789333332</v>
      </c>
      <c r="W55" s="15">
        <f t="shared" si="19"/>
        <v>928485.5761666667</v>
      </c>
      <c r="X55" s="15">
        <f t="shared" si="20"/>
        <v>1085852.8911666665</v>
      </c>
      <c r="Y55" s="15">
        <f t="shared" si="21"/>
        <v>1196570.9736666665</v>
      </c>
    </row>
    <row r="56" spans="1:25" ht="25.5">
      <c r="A56" s="11" t="s">
        <v>58</v>
      </c>
      <c r="B56" s="9">
        <v>110440202.53</v>
      </c>
      <c r="C56" s="9">
        <v>111240351.81</v>
      </c>
      <c r="D56" s="9">
        <v>117874612.25999999</v>
      </c>
      <c r="E56" s="10">
        <f t="shared" si="1"/>
        <v>55220101.265</v>
      </c>
      <c r="F56" s="10">
        <f t="shared" si="2"/>
        <v>55620175.905</v>
      </c>
      <c r="G56" s="10">
        <f t="shared" si="3"/>
        <v>58937306.129999995</v>
      </c>
      <c r="H56" s="10">
        <v>118925502.8727194</v>
      </c>
      <c r="I56" s="10">
        <v>120920857.88816</v>
      </c>
      <c r="J56" s="10">
        <v>127607983.71368645</v>
      </c>
      <c r="K56" s="10">
        <f t="shared" si="13"/>
        <v>29731375.71817985</v>
      </c>
      <c r="L56" s="10">
        <f t="shared" si="14"/>
        <v>30230214.47204</v>
      </c>
      <c r="M56" s="10">
        <f t="shared" si="15"/>
        <v>31901995.928421613</v>
      </c>
      <c r="N56" s="10">
        <v>25123785.124931537</v>
      </c>
      <c r="O56" s="10">
        <v>28046610.047625482</v>
      </c>
      <c r="P56" s="10">
        <v>28585484.623650275</v>
      </c>
      <c r="Q56" s="10">
        <f t="shared" si="16"/>
        <v>12561892.562465768</v>
      </c>
      <c r="R56" s="10">
        <f t="shared" si="17"/>
        <v>14023305.023812741</v>
      </c>
      <c r="S56" s="10">
        <f t="shared" si="18"/>
        <v>14292742.311825138</v>
      </c>
      <c r="T56" s="10">
        <v>254489490.52765095</v>
      </c>
      <c r="U56" s="10">
        <v>260207819.74578547</v>
      </c>
      <c r="V56" s="10">
        <v>274068080.5973367</v>
      </c>
      <c r="W56" s="15">
        <f t="shared" si="19"/>
        <v>31811186.31595637</v>
      </c>
      <c r="X56" s="15">
        <f t="shared" si="20"/>
        <v>32525977.468223184</v>
      </c>
      <c r="Y56" s="15">
        <f t="shared" si="21"/>
        <v>34258510.07466709</v>
      </c>
    </row>
    <row r="57" spans="1:25" ht="25.5">
      <c r="A57" s="13" t="s">
        <v>59</v>
      </c>
      <c r="B57" s="9">
        <v>36334.33740559877</v>
      </c>
      <c r="C57" s="9">
        <v>36217.54966279876</v>
      </c>
      <c r="D57" s="9">
        <v>37781.28544912547</v>
      </c>
      <c r="E57" s="10">
        <f t="shared" si="1"/>
        <v>18167.168702799387</v>
      </c>
      <c r="F57" s="10">
        <f t="shared" si="2"/>
        <v>18108.77483139938</v>
      </c>
      <c r="G57" s="10">
        <f t="shared" si="3"/>
        <v>18890.642724562735</v>
      </c>
      <c r="H57" s="10">
        <v>70255.06976585535</v>
      </c>
      <c r="I57" s="10">
        <v>71623.5820931483</v>
      </c>
      <c r="J57" s="10">
        <v>74392.13875488375</v>
      </c>
      <c r="K57" s="10">
        <f t="shared" si="13"/>
        <v>17563.76744146384</v>
      </c>
      <c r="L57" s="10">
        <f t="shared" si="14"/>
        <v>17905.895523287076</v>
      </c>
      <c r="M57" s="10">
        <f t="shared" si="15"/>
        <v>18598.034688720938</v>
      </c>
      <c r="N57" s="10">
        <v>32069.605995626473</v>
      </c>
      <c r="O57" s="10">
        <v>36927.27110276553</v>
      </c>
      <c r="P57" s="10">
        <v>35437.86282332435</v>
      </c>
      <c r="Q57" s="10">
        <f t="shared" si="16"/>
        <v>16034.802997813236</v>
      </c>
      <c r="R57" s="10">
        <f t="shared" si="17"/>
        <v>18463.635551382766</v>
      </c>
      <c r="S57" s="10">
        <f t="shared" si="18"/>
        <v>17718.931411662175</v>
      </c>
      <c r="T57" s="10">
        <v>138659.01316708061</v>
      </c>
      <c r="U57" s="10">
        <v>144768.4028587126</v>
      </c>
      <c r="V57" s="10">
        <v>147611.28702733357</v>
      </c>
      <c r="W57" s="15">
        <f t="shared" si="19"/>
        <v>17332.376645885077</v>
      </c>
      <c r="X57" s="15">
        <f t="shared" si="20"/>
        <v>18096.050357339074</v>
      </c>
      <c r="Y57" s="15">
        <f t="shared" si="21"/>
        <v>18451.410878416697</v>
      </c>
    </row>
    <row r="58" spans="1:25" ht="15">
      <c r="A58" s="11" t="s">
        <v>60</v>
      </c>
      <c r="B58" s="9">
        <v>6077</v>
      </c>
      <c r="C58" s="9">
        <v>6141</v>
      </c>
      <c r="D58" s="9">
        <v>6240</v>
      </c>
      <c r="E58" s="10">
        <f t="shared" si="1"/>
        <v>3038.5</v>
      </c>
      <c r="F58" s="10">
        <f t="shared" si="2"/>
        <v>3070.5</v>
      </c>
      <c r="G58" s="10">
        <f t="shared" si="3"/>
        <v>3120</v>
      </c>
      <c r="H58" s="10">
        <v>6812</v>
      </c>
      <c r="I58" s="10">
        <v>6753</v>
      </c>
      <c r="J58" s="10">
        <v>6826</v>
      </c>
      <c r="K58" s="10">
        <f t="shared" si="13"/>
        <v>1703</v>
      </c>
      <c r="L58" s="10">
        <f t="shared" si="14"/>
        <v>1688.25</v>
      </c>
      <c r="M58" s="10">
        <f t="shared" si="15"/>
        <v>1706.5</v>
      </c>
      <c r="N58" s="10">
        <v>1614</v>
      </c>
      <c r="O58" s="10">
        <v>1611</v>
      </c>
      <c r="P58" s="10">
        <v>1687</v>
      </c>
      <c r="Q58" s="10">
        <f t="shared" si="16"/>
        <v>807</v>
      </c>
      <c r="R58" s="10">
        <f t="shared" si="17"/>
        <v>805.5</v>
      </c>
      <c r="S58" s="10">
        <f t="shared" si="18"/>
        <v>843.5</v>
      </c>
      <c r="T58" s="10">
        <v>14503</v>
      </c>
      <c r="U58" s="10">
        <v>14505</v>
      </c>
      <c r="V58" s="10">
        <v>14753</v>
      </c>
      <c r="W58" s="15">
        <f t="shared" si="19"/>
        <v>1812.875</v>
      </c>
      <c r="X58" s="15">
        <f t="shared" si="20"/>
        <v>1813.125</v>
      </c>
      <c r="Y58" s="15">
        <f t="shared" si="21"/>
        <v>1844.125</v>
      </c>
    </row>
    <row r="59" spans="1:25" ht="25.5">
      <c r="A59" s="14" t="s">
        <v>61</v>
      </c>
      <c r="B59" s="9">
        <v>475</v>
      </c>
      <c r="C59" s="9">
        <v>470</v>
      </c>
      <c r="D59" s="9">
        <v>473</v>
      </c>
      <c r="E59" s="10">
        <f t="shared" si="1"/>
        <v>237.5</v>
      </c>
      <c r="F59" s="10">
        <f t="shared" si="2"/>
        <v>235</v>
      </c>
      <c r="G59" s="10">
        <f t="shared" si="3"/>
        <v>236.5</v>
      </c>
      <c r="H59" s="10">
        <v>523</v>
      </c>
      <c r="I59" s="10">
        <v>522</v>
      </c>
      <c r="J59" s="10">
        <v>508</v>
      </c>
      <c r="K59" s="10">
        <f t="shared" si="13"/>
        <v>130.75</v>
      </c>
      <c r="L59" s="10">
        <f t="shared" si="14"/>
        <v>130.5</v>
      </c>
      <c r="M59" s="10">
        <f t="shared" si="15"/>
        <v>127</v>
      </c>
      <c r="N59" s="10">
        <v>127</v>
      </c>
      <c r="O59" s="10">
        <v>117</v>
      </c>
      <c r="P59" s="10">
        <v>119</v>
      </c>
      <c r="Q59" s="10">
        <f t="shared" si="16"/>
        <v>63.5</v>
      </c>
      <c r="R59" s="10">
        <f t="shared" si="17"/>
        <v>58.5</v>
      </c>
      <c r="S59" s="10">
        <f t="shared" si="18"/>
        <v>59.5</v>
      </c>
      <c r="T59" s="10">
        <v>1125</v>
      </c>
      <c r="U59" s="10">
        <v>1109</v>
      </c>
      <c r="V59" s="10">
        <v>1100</v>
      </c>
      <c r="W59" s="15">
        <f t="shared" si="19"/>
        <v>140.625</v>
      </c>
      <c r="X59" s="15">
        <f t="shared" si="20"/>
        <v>138.625</v>
      </c>
      <c r="Y59" s="15">
        <f t="shared" si="21"/>
        <v>137.5</v>
      </c>
    </row>
  </sheetData>
  <sheetProtection/>
  <mergeCells count="13">
    <mergeCell ref="B1:G1"/>
    <mergeCell ref="H1:M1"/>
    <mergeCell ref="N1:S1"/>
    <mergeCell ref="T1:Y1"/>
    <mergeCell ref="B2:D2"/>
    <mergeCell ref="E2:G2"/>
    <mergeCell ref="H2:J2"/>
    <mergeCell ref="K2:M2"/>
    <mergeCell ref="N2:P2"/>
    <mergeCell ref="Q2:S2"/>
    <mergeCell ref="T2:V2"/>
    <mergeCell ref="W2:Y2"/>
    <mergeCell ref="A3:A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2022-10-31T09:26:12Z</cp:lastPrinted>
  <dcterms:created xsi:type="dcterms:W3CDTF">2016-12-02T08:54:00Z</dcterms:created>
  <dcterms:modified xsi:type="dcterms:W3CDTF">2023-12-05T07:27:32Z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E426B2F0308846B9A57C003326802AB8_13</vt:lpwstr>
  </property>
</Properties>
</file>